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RCPA\Regional City Planning\Urban Growth Team\1. DCP Admin\1. DC and POS Templates\"/>
    </mc:Choice>
  </mc:AlternateContent>
  <xr:revisionPtr revIDLastSave="0" documentId="13_ncr:1_{084AA5F0-F075-4B75-976F-38E32B278882}" xr6:coauthVersionLast="47" xr6:coauthVersionMax="47" xr10:uidLastSave="{00000000-0000-0000-0000-000000000000}"/>
  <bookViews>
    <workbookView xWindow="-9960" yWindow="-16320" windowWidth="29040" windowHeight="15840" xr2:uid="{C1954B9F-5AF7-4C0B-B404-5AFEAB0D027F}"/>
  </bookViews>
  <sheets>
    <sheet name="PIP Table" sheetId="4" r:id="rId1"/>
    <sheet name="DC Schedule" sheetId="1" r:id="rId2"/>
    <sheet name="POS Schedule" sheetId="2" r:id="rId3"/>
  </sheets>
  <definedNames>
    <definedName name="_xlnm.Print_Area" localSheetId="1">'DC Schedule'!$A$1:$Q$44</definedName>
    <definedName name="_xlnm.Print_Area" localSheetId="0">'PIP Table'!$A$1:$L$29</definedName>
    <definedName name="_xlnm.Print_Area" localSheetId="2">'POS Schedule'!$A$1:$M$45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I14" i="4"/>
  <c r="I13" i="4"/>
  <c r="I12" i="4"/>
  <c r="I11" i="4"/>
  <c r="I10" i="4"/>
  <c r="I9" i="4"/>
  <c r="I8" i="4"/>
  <c r="G9" i="4"/>
  <c r="G10" i="4"/>
  <c r="G11" i="4"/>
  <c r="G12" i="4"/>
  <c r="G13" i="4"/>
  <c r="G14" i="4"/>
  <c r="G15" i="4"/>
  <c r="G8" i="4"/>
  <c r="P9" i="1"/>
  <c r="J8" i="2"/>
  <c r="J9" i="2"/>
  <c r="J10" i="2"/>
  <c r="J11" i="2"/>
  <c r="J12" i="2"/>
  <c r="J13" i="2"/>
  <c r="J14" i="2"/>
  <c r="J15" i="2"/>
  <c r="J16" i="2"/>
  <c r="J17" i="2"/>
  <c r="J18" i="2"/>
  <c r="J19" i="2"/>
  <c r="J20" i="2"/>
  <c r="J21" i="2"/>
  <c r="J22" i="2"/>
  <c r="J23" i="2"/>
  <c r="J24" i="2"/>
  <c r="J25" i="2"/>
  <c r="J27" i="2"/>
  <c r="L17" i="1"/>
  <c r="L13" i="1"/>
  <c r="T75" i="4"/>
  <c r="L16" i="1" s="1"/>
  <c r="T80" i="4"/>
  <c r="T85" i="4"/>
  <c r="T55" i="4"/>
  <c r="L12" i="1" s="1"/>
  <c r="T60" i="4"/>
  <c r="T65" i="4"/>
  <c r="L14" i="1" s="1"/>
  <c r="T70" i="4"/>
  <c r="L15" i="1" s="1"/>
  <c r="G25" i="2" l="1"/>
  <c r="G24" i="2"/>
  <c r="G23" i="2"/>
  <c r="G22" i="2"/>
  <c r="G21" i="2"/>
  <c r="G20" i="2"/>
  <c r="G19" i="2"/>
  <c r="G18" i="2"/>
  <c r="T50" i="4"/>
  <c r="L11" i="1" s="1"/>
  <c r="T45" i="4"/>
  <c r="L10" i="1" s="1"/>
  <c r="O25" i="2" l="1"/>
  <c r="O24" i="2"/>
  <c r="O23" i="2"/>
  <c r="O22" i="2"/>
  <c r="O21" i="2"/>
  <c r="O20" i="2"/>
  <c r="O19" i="2"/>
  <c r="O18" i="2"/>
  <c r="O16" i="2"/>
  <c r="O15" i="2"/>
  <c r="O14" i="2"/>
  <c r="O13" i="2"/>
  <c r="O12" i="2"/>
  <c r="O11" i="2"/>
  <c r="O10" i="2"/>
  <c r="O9" i="2"/>
  <c r="O8" i="2"/>
  <c r="N18" i="2"/>
  <c r="N19" i="2"/>
  <c r="N20" i="2"/>
  <c r="N21" i="2"/>
  <c r="N22" i="2"/>
  <c r="N23" i="2"/>
  <c r="N24" i="2"/>
  <c r="N25" i="2"/>
  <c r="H26" i="2" l="1"/>
  <c r="M27" i="1"/>
  <c r="Q19" i="1"/>
  <c r="D18" i="1"/>
  <c r="I25" i="2"/>
  <c r="K25" i="2"/>
  <c r="P25" i="2"/>
  <c r="H28" i="2" l="1"/>
  <c r="I30" i="2" s="1"/>
  <c r="M25" i="2"/>
  <c r="Q25" i="2"/>
  <c r="F18" i="1" l="1"/>
  <c r="I22" i="2"/>
  <c r="I24" i="2"/>
  <c r="I23" i="2"/>
  <c r="I19" i="2"/>
  <c r="G16" i="2"/>
  <c r="G15" i="2"/>
  <c r="G14" i="2"/>
  <c r="N14" i="2" s="1"/>
  <c r="G13" i="2"/>
  <c r="N13" i="2" s="1"/>
  <c r="G12" i="2"/>
  <c r="N12" i="2" s="1"/>
  <c r="G11" i="2"/>
  <c r="G10" i="2"/>
  <c r="G9" i="2"/>
  <c r="E26" i="2" l="1"/>
  <c r="O17" i="2"/>
  <c r="I9" i="2"/>
  <c r="M9" i="2" s="1"/>
  <c r="N9" i="2"/>
  <c r="P9" i="2" s="1"/>
  <c r="I10" i="2"/>
  <c r="M10" i="2" s="1"/>
  <c r="N10" i="2"/>
  <c r="P10" i="2" s="1"/>
  <c r="I11" i="2"/>
  <c r="M11" i="2" s="1"/>
  <c r="N11" i="2"/>
  <c r="P11" i="2" s="1"/>
  <c r="I15" i="2"/>
  <c r="M15" i="2" s="1"/>
  <c r="N15" i="2"/>
  <c r="I16" i="2"/>
  <c r="N16" i="2"/>
  <c r="P16" i="2" s="1"/>
  <c r="E30" i="2"/>
  <c r="F22" i="1"/>
  <c r="F19" i="1" s="1"/>
  <c r="P20" i="2"/>
  <c r="P12" i="2"/>
  <c r="K20" i="2"/>
  <c r="K12" i="2"/>
  <c r="M23" i="2"/>
  <c r="K23" i="2"/>
  <c r="K14" i="2"/>
  <c r="K19" i="2"/>
  <c r="M19" i="2"/>
  <c r="K11" i="2"/>
  <c r="K21" i="2"/>
  <c r="K18" i="2"/>
  <c r="K10" i="2"/>
  <c r="K15" i="2"/>
  <c r="K22" i="2"/>
  <c r="M22" i="2"/>
  <c r="K17" i="2"/>
  <c r="K9" i="2"/>
  <c r="K13" i="2"/>
  <c r="K24" i="2"/>
  <c r="M24" i="2"/>
  <c r="M16" i="2"/>
  <c r="K16" i="2"/>
  <c r="K8" i="2"/>
  <c r="P22" i="2"/>
  <c r="G17" i="2"/>
  <c r="P18" i="2"/>
  <c r="I14" i="2"/>
  <c r="M14" i="2" s="1"/>
  <c r="P23" i="2"/>
  <c r="P21" i="2"/>
  <c r="P13" i="2"/>
  <c r="P14" i="2"/>
  <c r="I12" i="2"/>
  <c r="M12" i="2" s="1"/>
  <c r="M12" i="1" s="1"/>
  <c r="I20" i="2"/>
  <c r="M20" i="2" s="1"/>
  <c r="P15" i="2"/>
  <c r="P19" i="2"/>
  <c r="I13" i="2"/>
  <c r="M13" i="2" s="1"/>
  <c r="I21" i="2"/>
  <c r="M21" i="2" s="1"/>
  <c r="P24" i="2"/>
  <c r="I18" i="2"/>
  <c r="M18" i="2" s="1"/>
  <c r="M16" i="1" l="1"/>
  <c r="M9" i="1"/>
  <c r="I17" i="2"/>
  <c r="M17" i="2" s="1"/>
  <c r="N17" i="2"/>
  <c r="P17" i="2" s="1"/>
  <c r="Q17" i="2" s="1"/>
  <c r="Q20" i="2"/>
  <c r="E27" i="2"/>
  <c r="O27" i="2" s="1"/>
  <c r="O26" i="2"/>
  <c r="Q15" i="2"/>
  <c r="K26" i="2"/>
  <c r="Q12" i="2"/>
  <c r="M14" i="1"/>
  <c r="M13" i="1"/>
  <c r="Q11" i="2"/>
  <c r="Q16" i="2"/>
  <c r="Q10" i="2"/>
  <c r="Q19" i="2"/>
  <c r="Q14" i="2"/>
  <c r="Q9" i="2"/>
  <c r="M15" i="1"/>
  <c r="Q18" i="2"/>
  <c r="M11" i="1"/>
  <c r="Q24" i="2"/>
  <c r="Q21" i="2"/>
  <c r="Q23" i="2"/>
  <c r="M10" i="1"/>
  <c r="Q13" i="2"/>
  <c r="Q22" i="2"/>
  <c r="M17" i="1"/>
  <c r="G8" i="2"/>
  <c r="N8" i="2" s="1"/>
  <c r="I17" i="1"/>
  <c r="Q17" i="1" s="1"/>
  <c r="I16" i="1"/>
  <c r="Q16" i="1" s="1"/>
  <c r="I15" i="1"/>
  <c r="Q15" i="1" s="1"/>
  <c r="I14" i="1"/>
  <c r="Q14" i="1" s="1"/>
  <c r="I13" i="1"/>
  <c r="Q13" i="1" s="1"/>
  <c r="I12" i="1"/>
  <c r="Q12" i="1" s="1"/>
  <c r="I11" i="1"/>
  <c r="Q11" i="1" s="1"/>
  <c r="I10" i="1"/>
  <c r="Q10" i="1" s="1"/>
  <c r="I9" i="1"/>
  <c r="Q9" i="1" s="1"/>
  <c r="I8" i="1"/>
  <c r="Q8" i="1" s="1"/>
  <c r="T40" i="4"/>
  <c r="L9" i="1" s="1"/>
  <c r="E28" i="2" l="1"/>
  <c r="O28" i="2" s="1"/>
  <c r="K27" i="2"/>
  <c r="K28" i="2" s="1"/>
  <c r="G26" i="2"/>
  <c r="G27" i="2"/>
  <c r="Q18" i="1"/>
  <c r="Q20" i="1" s="1"/>
  <c r="I8" i="2"/>
  <c r="I26" i="2" s="1"/>
  <c r="P8" i="2"/>
  <c r="Q8" i="2" s="1"/>
  <c r="Q26" i="2" s="1"/>
  <c r="T35" i="4"/>
  <c r="L18" i="1" l="1"/>
  <c r="L20" i="1" s="1"/>
  <c r="L8" i="1"/>
  <c r="N26" i="2"/>
  <c r="P26" i="2" s="1"/>
  <c r="I27" i="2"/>
  <c r="M27" i="2" s="1"/>
  <c r="M19" i="1" s="1"/>
  <c r="N27" i="2"/>
  <c r="P27" i="2" s="1"/>
  <c r="Q27" i="2" s="1"/>
  <c r="Q28" i="2" s="1"/>
  <c r="G28" i="2"/>
  <c r="N28" i="2" s="1"/>
  <c r="P28" i="2" s="1"/>
  <c r="M8" i="2"/>
  <c r="M26" i="2" s="1"/>
  <c r="C29" i="1"/>
  <c r="I28" i="2" l="1"/>
  <c r="M28" i="2"/>
  <c r="G9" i="1"/>
  <c r="J9" i="1" s="1"/>
  <c r="G19" i="1"/>
  <c r="G10" i="1"/>
  <c r="J10" i="1" s="1"/>
  <c r="G12" i="1"/>
  <c r="J12" i="1" s="1"/>
  <c r="G14" i="1"/>
  <c r="J14" i="1" s="1"/>
  <c r="G13" i="1"/>
  <c r="J13" i="1" s="1"/>
  <c r="G11" i="1"/>
  <c r="J11" i="1" s="1"/>
  <c r="G15" i="1"/>
  <c r="J15" i="1" s="1"/>
  <c r="G8" i="1"/>
  <c r="J8" i="1" s="1"/>
  <c r="G17" i="1"/>
  <c r="J17" i="1" s="1"/>
  <c r="G16" i="1"/>
  <c r="J16" i="1" s="1"/>
  <c r="J18" i="1" l="1"/>
  <c r="M8" i="1"/>
  <c r="M18" i="1" s="1"/>
  <c r="M20" i="1" s="1"/>
  <c r="N18" i="1" l="1"/>
  <c r="N8" i="1" l="1"/>
  <c r="P8" i="1" s="1"/>
  <c r="N14" i="1"/>
  <c r="N11" i="1"/>
  <c r="N15" i="1"/>
  <c r="N16" i="1"/>
  <c r="N12" i="1"/>
  <c r="N9" i="1"/>
  <c r="N17" i="1"/>
  <c r="N10" i="1"/>
  <c r="P10" i="1" l="1"/>
  <c r="P11" i="1" s="1"/>
  <c r="P12" i="1" l="1"/>
  <c r="N13" i="1"/>
  <c r="P13" i="1" l="1"/>
  <c r="J19" i="1"/>
  <c r="P14" i="1" l="1"/>
  <c r="P15" i="1" s="1"/>
  <c r="P16" i="1" s="1"/>
  <c r="P17" i="1" s="1"/>
  <c r="N19" i="1"/>
  <c r="P19" i="1" s="1"/>
  <c r="J20" i="1"/>
  <c r="N20" i="1" s="1"/>
  <c r="P18" i="1" l="1" a="1"/>
  <c r="P18" i="1" s="1"/>
  <c r="P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<sst xmlns="http://schemas.openxmlformats.org/spreadsheetml/2006/main" count="178" uniqueCount="121">
  <si>
    <t>Stage</t>
  </si>
  <si>
    <t xml:space="preserve">Permit No. </t>
  </si>
  <si>
    <t>Property ID</t>
  </si>
  <si>
    <t>Latrobe City Council</t>
  </si>
  <si>
    <t>NOTES:</t>
  </si>
  <si>
    <t>No. of lots</t>
  </si>
  <si>
    <t>Community Infrastructure Levy</t>
  </si>
  <si>
    <t>Per Residential Lot</t>
  </si>
  <si>
    <t>Total DIL</t>
  </si>
  <si>
    <t>Property</t>
  </si>
  <si>
    <t>%
Open Space Required</t>
  </si>
  <si>
    <t>Open Space Difference</t>
  </si>
  <si>
    <t>Total Stage Land Value</t>
  </si>
  <si>
    <t>Open Space Required Check</t>
  </si>
  <si>
    <t>% Provided as per DCP</t>
  </si>
  <si>
    <t>Open Space % Difference</t>
  </si>
  <si>
    <t>Item Number</t>
  </si>
  <si>
    <t>Description of item (as per the DCP)</t>
  </si>
  <si>
    <t>DCP Item?
(Yes/No)</t>
  </si>
  <si>
    <t>Responsibility</t>
  </si>
  <si>
    <t>Drainage Catchment 1, 2, and 3</t>
  </si>
  <si>
    <t>Drainage Catchment 4</t>
  </si>
  <si>
    <t>Drainage Catchment 6</t>
  </si>
  <si>
    <t>Traralgon North</t>
  </si>
  <si>
    <t>PSP/DP</t>
  </si>
  <si>
    <t>Subdivision Stage:</t>
  </si>
  <si>
    <t>Estate Name:</t>
  </si>
  <si>
    <t>Original PIP or Amended PIP? (3.):</t>
  </si>
  <si>
    <t>% of DCP project to be delivered (5.)</t>
  </si>
  <si>
    <t>Works in Kind calculation table</t>
  </si>
  <si>
    <t>Description</t>
  </si>
  <si>
    <t>Quantity in DCP</t>
  </si>
  <si>
    <t xml:space="preserve">Cost Attributed in the DCP </t>
  </si>
  <si>
    <t xml:space="preserve">Quantity in Development </t>
  </si>
  <si>
    <t>Quantity in Development as % (4.)</t>
  </si>
  <si>
    <t>Cost Attributable to the Development</t>
  </si>
  <si>
    <t>Subtotal Stage</t>
  </si>
  <si>
    <t>1. All fields in Yellow will need to be completed by the applicant.</t>
  </si>
  <si>
    <t xml:space="preserve">2. Rates are to be as of July of the current financial year (which is subject to indexation) unless stage has had SOC issued in which case it is the financial year SOC was issued in. </t>
  </si>
  <si>
    <t>3. Applicant needs to identify if this is an original PIP or an amended PIP replacing an already endorsed PIP</t>
  </si>
  <si>
    <t xml:space="preserve">4. The percentage shown represents how much of the DCP item is being provided in the stage. </t>
  </si>
  <si>
    <t>5. The percentage to be shown represents how much of the DCP item the development will deliver in total as a percentage of the DCP item. This should be caluclated by summing the percentages provided in the 'Works in Kind calculation table'</t>
  </si>
  <si>
    <t>Balance: Contribution payable (+) or current credit (-) (6.)</t>
  </si>
  <si>
    <t>Community Infrastructure Levy (7.)</t>
  </si>
  <si>
    <t>% of agreed Works In Kind delivered per stage (4.)</t>
  </si>
  <si>
    <t>Value of works in kind ($) (5.)</t>
  </si>
  <si>
    <t>Open Space Credit/Contribution (6.)</t>
  </si>
  <si>
    <t>Stage Liability (6.)</t>
  </si>
  <si>
    <t>Development Contributions Schedule</t>
  </si>
  <si>
    <t>Cert or SOC approval (3.):</t>
  </si>
  <si>
    <t>BALANCE TO APPEAR ON INVOICE 
PER STAGE</t>
  </si>
  <si>
    <t xml:space="preserve">Infrastructure Levy </t>
  </si>
  <si>
    <t xml:space="preserve">2. Rate per hectare is as of July of the current financial year (which is subject to indexation) unless stage has had SOC issued in which case it is the financial year SOC was issued in. </t>
  </si>
  <si>
    <t>3. The stage and whether this schedule is for Cert approval or SOC approval needs to be inputed by applicant</t>
  </si>
  <si>
    <t>4. Provide DCP Item number and the percentage provided in 'Works in Kind calculation table'</t>
  </si>
  <si>
    <t>5. This number is derived from the subtotal per stage in the 'Works in Kind calculation table'</t>
  </si>
  <si>
    <t>6. A contribution owing by the land owner forms a (+) positive amount, while a negative (-) amount represents a credit owing to the land owner.</t>
  </si>
  <si>
    <t>7. Community Infrastructure Levy is payable prior to statement of compliance for each stage and is a stand-alone payment category.</t>
  </si>
  <si>
    <t>Schedule of Public Open Space Contributions</t>
  </si>
  <si>
    <t>Permit Number</t>
  </si>
  <si>
    <t>Open Space Required (ha)</t>
  </si>
  <si>
    <t>Rate per Hectare (2.)</t>
  </si>
  <si>
    <t>Valuation Year</t>
  </si>
  <si>
    <t>Open Space Liability ($) (4.)</t>
  </si>
  <si>
    <t>4. A contribution owing by the land owner forms a (+) positive amount, while a negative (-) amount represents a credit owing to the land owner.</t>
  </si>
  <si>
    <t>Property specific land valuation</t>
  </si>
  <si>
    <t xml:space="preserve">Land Valuation (2.) per hectare </t>
  </si>
  <si>
    <t>Equation Check</t>
  </si>
  <si>
    <t>Open Space Liability ($)</t>
  </si>
  <si>
    <t>Total Proposed NDA</t>
  </si>
  <si>
    <t>NDA Difference (ha) (8.)</t>
  </si>
  <si>
    <t>8. DIL is calculated based on the NDA of the property. Council will collect based on the NDA specified in the DCP unless the NDA specified in this schedule is larger than that in the DCP. In that case the DIL is calculated based on the larger NDA.</t>
  </si>
  <si>
    <t xml:space="preserve">9. After each SOC is issued, the levy rate payed at for the previous stage needs to be inputted into this column to ensure it is not indexed as part of subsequent indexation. </t>
  </si>
  <si>
    <t>Total Site Area (NDA)(ha)
(5.)</t>
  </si>
  <si>
    <t>5. POS is calculated based on the NDA of the property. Council will collect based on the NDA specified in the DCP unless the NDA specified in this schedule is larger than that in the DCP. In that case the POS is calculated based on the larger NDA.</t>
  </si>
  <si>
    <t>DC Year</t>
  </si>
  <si>
    <t>FINAL ACCOUNT BALANCE</t>
  </si>
  <si>
    <t>10. Payable Catchment rate will need to be inputted as relevant. Where a drainage catchment is not relevant, leave N/A or blank.</t>
  </si>
  <si>
    <t>NDA Difference (ha) (5.)</t>
  </si>
  <si>
    <t>TOTAL(s)</t>
  </si>
  <si>
    <t>Stage 2</t>
  </si>
  <si>
    <t xml:space="preserve">Stage 1 </t>
  </si>
  <si>
    <t>Stage 3</t>
  </si>
  <si>
    <t>Stage 4</t>
  </si>
  <si>
    <t>Relevant Stages</t>
  </si>
  <si>
    <t>Quantity in DCP or PSP (6.)</t>
  </si>
  <si>
    <t>6. Full quantity as defined in DCP, this may be the number of instances or the area of a project.</t>
  </si>
  <si>
    <t>Quantity over provided (+) and therefore not creditable (9.)</t>
  </si>
  <si>
    <t>Property Specific Land Budget (ha) (7.)</t>
  </si>
  <si>
    <t xml:space="preserve">7. Area and/or quantity of project in the DCP relevant to the properties affected by this permit. </t>
  </si>
  <si>
    <t>8. Quantity (area, number etc) proposed to be delivered by this permit.</t>
  </si>
  <si>
    <t>9. A credit can only be paid when the amount provided is equal to or less than the amount specified in the DCP or PSP Land Budget. No credit is payable on the amount provided above that required by the DCP or PSP Land Budget.</t>
  </si>
  <si>
    <t>DCP NDA (11.)</t>
  </si>
  <si>
    <t>11. Enter Net Developable Area from Land Budget  &amp; Open Space table.</t>
  </si>
  <si>
    <t>2024/25</t>
  </si>
  <si>
    <r>
      <t xml:space="preserve">7. Enter </t>
    </r>
    <r>
      <rPr>
        <i/>
        <sz val="10"/>
        <color theme="1"/>
        <rFont val="Arial"/>
        <family val="2"/>
      </rPr>
      <t>Net Developable Area</t>
    </r>
    <r>
      <rPr>
        <sz val="10"/>
        <color theme="1"/>
        <rFont val="Arial"/>
        <family val="2"/>
      </rPr>
      <t xml:space="preserve"> and </t>
    </r>
    <r>
      <rPr>
        <i/>
        <sz val="10"/>
        <color theme="1"/>
        <rFont val="Arial"/>
        <family val="2"/>
      </rPr>
      <t>Passive Open Space Contribution required via DP</t>
    </r>
    <r>
      <rPr>
        <sz val="10"/>
        <color theme="1"/>
        <rFont val="Arial"/>
        <family val="2"/>
      </rPr>
      <t xml:space="preserve"> from Land Budget &amp; Open Space table.</t>
    </r>
  </si>
  <si>
    <t>Open Space Provided as per DCP (ha) (6.)</t>
  </si>
  <si>
    <t>6. Open Space provided must be equal to or lower than that specified in the Land Budget. Council cannot credit additional land as cash contributions are required to fund properties where the Land Budget requires open space provision greater than 5.81%.</t>
  </si>
  <si>
    <t>DCP NDA (7.)</t>
  </si>
  <si>
    <t>DCP Required POS (7.)</t>
  </si>
  <si>
    <t>2. Land Valuation is as of July of the current financial year (which is subject to indexation) unless stage has had SOC issued in which case it is the financial year SOC was issued in. Please contact the Urban Growth Team at 1300 367 700 for the property specific land valuation.</t>
  </si>
  <si>
    <t>FY 2024-25</t>
  </si>
  <si>
    <t>FY 2025-26</t>
  </si>
  <si>
    <t>Difference (7.)</t>
  </si>
  <si>
    <t>Stage 5</t>
  </si>
  <si>
    <t>Stage 6</t>
  </si>
  <si>
    <t>Stage 7</t>
  </si>
  <si>
    <t>Stage 8</t>
  </si>
  <si>
    <t>Stage 9</t>
  </si>
  <si>
    <t>Stage 10</t>
  </si>
  <si>
    <t>Stage 11</t>
  </si>
  <si>
    <t>FY 2026-27</t>
  </si>
  <si>
    <t>DC Levy rate per hectare (9.)</t>
  </si>
  <si>
    <t>CIL Levy per lot (in lieu of dwellings)(7.)</t>
  </si>
  <si>
    <t>Development Contributions Levy$/Ha (2.)</t>
  </si>
  <si>
    <t>Total (10.)</t>
  </si>
  <si>
    <t>Difference (8.)</t>
  </si>
  <si>
    <t>Stage Net Developable Area (NDA) (ha)(8.)</t>
  </si>
  <si>
    <t>Public Infrastructure Plan - Traralgon North DP</t>
  </si>
  <si>
    <t xml:space="preserve">Quantity to be delivered (8.) </t>
  </si>
  <si>
    <t>WIK?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</si>
</sst>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0.000"/>
    <numFmt numFmtId="165" formatCode="_-&quot;$&quot;* #,##0.00_-;[Red]\-&quot;$&quot;* #,##0.00_-;_-&quot;$&quot;* &quot;-&quot;??_-;_-@_-"/>
    <numFmt numFmtId="166" formatCode="0.00%;[Red]\-0.00%"/>
    <numFmt numFmtId="167" formatCode="_-[$$-C09]* #,##0.00_-;\-[$$-C09]* #,##0.00_-;_-[$$-C09]* &quot;-&quot;??_-;_-@_-"/>
    <numFmt numFmtId="168" formatCode="0.0000"/>
  </numFmts>
  <fonts count="21"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color theme="1"/>
      <name val="Arial"/>
      <family val="2"/>
    </font>
    <font>
      <b/>
      <sz val="10"/>
      <color theme="0"/>
      <name val="Arial"/>
      <family val="2"/>
    </font>
    <font>
      <sz val="10"/>
      <color theme="1"/>
      <name val="Arial"/>
      <family val="2"/>
    </font>
    <font>
      <sz val="10"/>
      <name val="Arial"/>
      <family val="2"/>
    </font>
    <font>
      <b/>
      <sz val="10"/>
      <color theme="1"/>
      <name val="Arial"/>
      <family val="2"/>
    </font>
    <font>
      <b/>
      <sz val="10"/>
      <name val="Arial"/>
      <family val="2"/>
    </font>
    <font>
      <sz val="11"/>
      <color theme="0"/>
      <name val="Calibri"/>
      <family val="2"/>
      <scheme val="minor"/>
    </font>
    <font>
      <b/>
      <sz val="11"/>
      <color theme="1"/>
      <name val="Calibri"/>
      <family val="2"/>
      <scheme val="minor"/>
    </font>
    <font>
      <b/>
      <sz val="11"/>
      <color theme="0"/>
      <name val="Calibri"/>
      <family val="2"/>
      <scheme val="minor"/>
    </font>
    <font>
      <b/>
      <sz val="11"/>
      <name val="Arial"/>
      <family val="2"/>
    </font>
    <font>
      <sz val="10"/>
      <color theme="0"/>
      <name val="Arial"/>
      <family val="2"/>
    </font>
    <font>
      <b/>
      <u val="singleAccounting"/>
      <sz val="10"/>
      <color theme="0"/>
      <name val="Arial"/>
      <family val="2"/>
    </font>
    <font>
      <b/>
      <sz val="11"/>
      <color theme="0"/>
      <name val="Arial"/>
      <family val="2"/>
    </font>
    <font>
      <sz val="10"/>
      <name val="Trebuchet MS"/>
      <family val="2"/>
    </font>
    <font>
      <b/>
      <sz val="10"/>
      <color rgb="FFC00000"/>
      <name val="Arial"/>
      <family val="2"/>
    </font>
    <font>
      <i/>
      <sz val="10"/>
      <color theme="1"/>
      <name val="Arial"/>
      <family val="2"/>
    </font>
    <font>
      <sz val="8"/>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4"/>
      </patternFill>
    </fill>
    <fill>
      <patternFill patternType="solid">
        <fgColor rgb="FFFFFF99"/>
        <bgColor indexed="64"/>
      </patternFill>
    </fill>
    <fill>
      <patternFill patternType="solid">
        <fgColor rgb="FFFFFFCC"/>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3300"/>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theme="6" tint="0.39997558519241921"/>
      </bottom>
      <diagonal/>
    </border>
    <border>
      <left/>
      <right style="medium">
        <color indexed="64"/>
      </right>
      <top style="medium">
        <color indexed="64"/>
      </top>
      <bottom style="thin">
        <color theme="6" tint="0.3999755851924192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double">
        <color indexed="64"/>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4" borderId="0" applyNumberFormat="0" applyBorder="0" applyAlignment="0" applyProtection="0"/>
    <xf numFmtId="0" fontId="17" fillId="0" borderId="0"/>
  </cellStyleXfs>
  <cellXfs count="227">
    <xf numFmtId="0" fontId="0" fillId="0" borderId="0" xfId="0"/>
    <xf numFmtId="0" fontId="2" fillId="0" borderId="0" xfId="0" applyFont="1"/>
    <xf numFmtId="44" fontId="2" fillId="0" borderId="0" xfId="0" applyNumberFormat="1" applyFont="1"/>
    <xf numFmtId="0" fontId="4" fillId="0" borderId="0" xfId="0"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0" fontId="8" fillId="0" borderId="0" xfId="0" applyFont="1"/>
    <xf numFmtId="8" fontId="2" fillId="0" borderId="0" xfId="0" applyNumberFormat="1" applyFont="1"/>
    <xf numFmtId="0" fontId="2" fillId="0" borderId="0" xfId="0" applyFont="1" applyAlignment="1">
      <alignment vertical="center"/>
    </xf>
    <xf numFmtId="167" fontId="2" fillId="0" borderId="0" xfId="0" applyNumberFormat="1" applyFont="1" applyAlignment="1">
      <alignment vertical="center"/>
    </xf>
    <xf numFmtId="165" fontId="6" fillId="0" borderId="0" xfId="2" applyNumberFormat="1" applyFont="1"/>
    <xf numFmtId="0" fontId="4" fillId="0" borderId="1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44" fontId="6" fillId="5" borderId="1" xfId="0" applyNumberFormat="1" applyFont="1" applyFill="1" applyBorder="1" applyAlignment="1">
      <alignment vertical="center" wrapText="1"/>
    </xf>
    <xf numFmtId="0" fontId="6" fillId="5" borderId="1" xfId="0" applyFont="1" applyFill="1" applyBorder="1" applyAlignment="1">
      <alignment horizontal="right" vertical="center" wrapText="1"/>
    </xf>
    <xf numFmtId="9" fontId="6" fillId="5" borderId="1" xfId="3" applyFont="1" applyFill="1" applyBorder="1" applyAlignment="1">
      <alignment horizontal="right" vertical="center" wrapText="1"/>
    </xf>
    <xf numFmtId="44" fontId="6" fillId="6" borderId="1" xfId="0" applyNumberFormat="1" applyFont="1" applyFill="1" applyBorder="1" applyAlignment="1">
      <alignment vertical="center" wrapText="1"/>
    </xf>
    <xf numFmtId="0" fontId="6" fillId="6" borderId="1" xfId="0" applyFont="1" applyFill="1" applyBorder="1" applyAlignment="1">
      <alignment horizontal="right" vertical="center" wrapText="1"/>
    </xf>
    <xf numFmtId="9" fontId="6" fillId="6" borderId="1" xfId="3" applyFont="1" applyFill="1" applyBorder="1" applyAlignment="1">
      <alignment horizontal="right" vertical="center" wrapText="1"/>
    </xf>
    <xf numFmtId="9" fontId="5" fillId="7" borderId="1" xfId="3" applyFont="1" applyFill="1" applyBorder="1" applyAlignment="1">
      <alignment horizontal="right" vertical="center" wrapText="1"/>
    </xf>
    <xf numFmtId="44" fontId="5" fillId="7" borderId="1" xfId="0" applyNumberFormat="1" applyFont="1" applyFill="1" applyBorder="1" applyAlignment="1">
      <alignment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44" fontId="7" fillId="9" borderId="5" xfId="1" applyNumberFormat="1" applyFont="1" applyFill="1" applyBorder="1" applyAlignment="1">
      <alignment horizontal="center" vertical="center" wrapText="1"/>
    </xf>
    <xf numFmtId="44" fontId="7" fillId="9" borderId="24" xfId="1" applyNumberFormat="1" applyFont="1" applyFill="1" applyBorder="1" applyAlignment="1">
      <alignment horizontal="center" vertical="center" wrapText="1"/>
    </xf>
    <xf numFmtId="0" fontId="9" fillId="10" borderId="1" xfId="0" applyFont="1" applyFill="1" applyBorder="1"/>
    <xf numFmtId="0" fontId="9" fillId="5" borderId="1" xfId="0" applyFont="1" applyFill="1" applyBorder="1" applyAlignment="1">
      <alignment horizontal="center"/>
    </xf>
    <xf numFmtId="1" fontId="9" fillId="5" borderId="1" xfId="0" applyNumberFormat="1" applyFont="1" applyFill="1" applyBorder="1" applyAlignment="1">
      <alignment horizontal="center"/>
    </xf>
    <xf numFmtId="0" fontId="7" fillId="0" borderId="1" xfId="0" applyFont="1" applyBorder="1"/>
    <xf numFmtId="0" fontId="7" fillId="6" borderId="1" xfId="0" applyFont="1" applyFill="1" applyBorder="1" applyAlignment="1">
      <alignment horizontal="center"/>
    </xf>
    <xf numFmtId="1" fontId="7" fillId="6" borderId="1" xfId="0" applyNumberFormat="1" applyFont="1" applyFill="1" applyBorder="1" applyAlignment="1">
      <alignment horizontal="center"/>
    </xf>
    <xf numFmtId="44" fontId="9" fillId="10" borderId="1" xfId="0" applyNumberFormat="1" applyFont="1" applyFill="1" applyBorder="1" applyAlignment="1">
      <alignment horizontal="center"/>
    </xf>
    <xf numFmtId="164" fontId="9" fillId="5" borderId="1" xfId="0" applyNumberFormat="1" applyFont="1" applyFill="1" applyBorder="1" applyAlignment="1">
      <alignment wrapText="1"/>
    </xf>
    <xf numFmtId="44" fontId="7" fillId="0" borderId="1" xfId="0" applyNumberFormat="1" applyFont="1" applyBorder="1" applyAlignment="1">
      <alignment horizontal="center"/>
    </xf>
    <xf numFmtId="164" fontId="7" fillId="6" borderId="1" xfId="0" applyNumberFormat="1" applyFont="1" applyFill="1" applyBorder="1"/>
    <xf numFmtId="164" fontId="9" fillId="5" borderId="1" xfId="0" applyNumberFormat="1" applyFont="1" applyFill="1" applyBorder="1"/>
    <xf numFmtId="44" fontId="7" fillId="0" borderId="1" xfId="0" applyNumberFormat="1" applyFont="1" applyBorder="1" applyAlignment="1">
      <alignment horizontal="right"/>
    </xf>
    <xf numFmtId="44" fontId="9" fillId="10" borderId="1" xfId="0" applyNumberFormat="1" applyFont="1" applyFill="1" applyBorder="1" applyAlignment="1">
      <alignment horizontal="right"/>
    </xf>
    <xf numFmtId="44" fontId="2" fillId="0" borderId="9" xfId="0" applyNumberFormat="1" applyFont="1" applyBorder="1"/>
    <xf numFmtId="44" fontId="3" fillId="6" borderId="6" xfId="0" applyNumberFormat="1" applyFont="1" applyFill="1" applyBorder="1"/>
    <xf numFmtId="44" fontId="4" fillId="2" borderId="9" xfId="0" applyNumberFormat="1" applyFont="1" applyFill="1" applyBorder="1"/>
    <xf numFmtId="0" fontId="5" fillId="11" borderId="1" xfId="0" applyFont="1" applyFill="1" applyBorder="1" applyAlignment="1">
      <alignment horizontal="center" vertical="center" wrapText="1"/>
    </xf>
    <xf numFmtId="0" fontId="5" fillId="11" borderId="1" xfId="4" applyFont="1" applyFill="1" applyBorder="1" applyAlignment="1">
      <alignment horizontal="center" vertical="center" wrapText="1"/>
    </xf>
    <xf numFmtId="10" fontId="9" fillId="10" borderId="1" xfId="0" applyNumberFormat="1" applyFont="1" applyFill="1" applyBorder="1" applyAlignment="1">
      <alignment horizontal="center"/>
    </xf>
    <xf numFmtId="44" fontId="9" fillId="5" borderId="1" xfId="0" applyNumberFormat="1" applyFont="1" applyFill="1" applyBorder="1" applyAlignment="1">
      <alignment horizontal="center"/>
    </xf>
    <xf numFmtId="44" fontId="9" fillId="10" borderId="1" xfId="1" applyNumberFormat="1" applyFont="1" applyFill="1" applyBorder="1" applyAlignment="1">
      <alignment horizontal="center" vertical="center" wrapText="1"/>
    </xf>
    <xf numFmtId="0" fontId="9" fillId="5" borderId="20" xfId="0" applyFont="1" applyFill="1" applyBorder="1" applyAlignment="1">
      <alignment horizontal="center"/>
    </xf>
    <xf numFmtId="166" fontId="9" fillId="10" borderId="18" xfId="3" applyNumberFormat="1" applyFont="1" applyFill="1" applyBorder="1"/>
    <xf numFmtId="166" fontId="9" fillId="10" borderId="1" xfId="3" applyNumberFormat="1" applyFont="1" applyFill="1" applyBorder="1"/>
    <xf numFmtId="166" fontId="9" fillId="10" borderId="1" xfId="0" applyNumberFormat="1" applyFont="1" applyFill="1" applyBorder="1"/>
    <xf numFmtId="10" fontId="7" fillId="0" borderId="1" xfId="0" applyNumberFormat="1" applyFont="1" applyBorder="1" applyAlignment="1">
      <alignment horizontal="center"/>
    </xf>
    <xf numFmtId="44" fontId="7" fillId="6" borderId="1" xfId="0" applyNumberFormat="1" applyFont="1" applyFill="1" applyBorder="1" applyAlignment="1">
      <alignment horizontal="center"/>
    </xf>
    <xf numFmtId="44" fontId="7" fillId="0" borderId="1" xfId="1" applyNumberFormat="1" applyFont="1" applyFill="1" applyBorder="1" applyAlignment="1">
      <alignment horizontal="center" vertical="center" wrapText="1"/>
    </xf>
    <xf numFmtId="0" fontId="7" fillId="6" borderId="20" xfId="0" applyFont="1" applyFill="1" applyBorder="1" applyAlignment="1">
      <alignment horizontal="center"/>
    </xf>
    <xf numFmtId="44" fontId="7" fillId="9" borderId="29" xfId="1" applyNumberFormat="1" applyFont="1" applyFill="1" applyBorder="1" applyAlignment="1">
      <alignment horizontal="center" vertical="center" wrapText="1"/>
    </xf>
    <xf numFmtId="166" fontId="7" fillId="0" borderId="18" xfId="3" applyNumberFormat="1" applyFont="1" applyFill="1" applyBorder="1"/>
    <xf numFmtId="166" fontId="7" fillId="0" borderId="1" xfId="3" applyNumberFormat="1" applyFont="1" applyFill="1" applyBorder="1"/>
    <xf numFmtId="166" fontId="7" fillId="0" borderId="1" xfId="0" applyNumberFormat="1" applyFont="1" applyBorder="1"/>
    <xf numFmtId="0" fontId="6" fillId="11" borderId="1"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8" borderId="35" xfId="0" applyFont="1" applyFill="1" applyBorder="1" applyAlignment="1">
      <alignment horizontal="center" vertical="center" wrapText="1"/>
    </xf>
    <xf numFmtId="8" fontId="6" fillId="5" borderId="1" xfId="0" applyNumberFormat="1" applyFont="1" applyFill="1" applyBorder="1" applyAlignment="1">
      <alignment vertical="center" wrapText="1"/>
    </xf>
    <xf numFmtId="8" fontId="6" fillId="6" borderId="1" xfId="0" applyNumberFormat="1" applyFont="1" applyFill="1" applyBorder="1" applyAlignment="1">
      <alignment vertical="center" wrapText="1"/>
    </xf>
    <xf numFmtId="164" fontId="7" fillId="6" borderId="1" xfId="0" quotePrefix="1" applyNumberFormat="1" applyFont="1" applyFill="1" applyBorder="1" applyAlignment="1">
      <alignment wrapText="1"/>
    </xf>
    <xf numFmtId="44" fontId="6" fillId="0" borderId="0" xfId="0" applyNumberFormat="1" applyFont="1"/>
    <xf numFmtId="165" fontId="6" fillId="0" borderId="0" xfId="2" applyNumberFormat="1" applyFont="1" applyFill="1"/>
    <xf numFmtId="0" fontId="6" fillId="2" borderId="20" xfId="0" applyFont="1" applyFill="1" applyBorder="1" applyAlignment="1">
      <alignment horizontal="left"/>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8" borderId="38" xfId="0" applyFont="1" applyFill="1" applyBorder="1" applyAlignment="1">
      <alignment horizontal="center" vertical="center" wrapText="1"/>
    </xf>
    <xf numFmtId="0" fontId="5" fillId="11" borderId="30" xfId="0" applyFont="1" applyFill="1" applyBorder="1"/>
    <xf numFmtId="0" fontId="5" fillId="11" borderId="30" xfId="0" applyFont="1" applyFill="1" applyBorder="1" applyAlignment="1">
      <alignment horizontal="left"/>
    </xf>
    <xf numFmtId="0" fontId="5" fillId="11" borderId="31" xfId="0" applyFont="1" applyFill="1" applyBorder="1" applyAlignment="1">
      <alignment horizontal="left"/>
    </xf>
    <xf numFmtId="0" fontId="5" fillId="11" borderId="33" xfId="0" applyFont="1" applyFill="1" applyBorder="1" applyAlignment="1">
      <alignment horizontal="center"/>
    </xf>
    <xf numFmtId="164" fontId="5" fillId="11" borderId="30" xfId="0" applyNumberFormat="1" applyFont="1" applyFill="1" applyBorder="1" applyAlignment="1">
      <alignment horizontal="center" vertical="center" wrapText="1"/>
    </xf>
    <xf numFmtId="44" fontId="5" fillId="11" borderId="30" xfId="0" applyNumberFormat="1" applyFont="1" applyFill="1" applyBorder="1" applyAlignment="1">
      <alignment horizontal="center" vertical="center" wrapText="1"/>
    </xf>
    <xf numFmtId="165" fontId="5" fillId="11" borderId="30" xfId="0" applyNumberFormat="1" applyFont="1" applyFill="1" applyBorder="1" applyAlignment="1">
      <alignment horizontal="center" vertical="center" wrapText="1"/>
    </xf>
    <xf numFmtId="0" fontId="5" fillId="11" borderId="31" xfId="0" applyFont="1" applyFill="1" applyBorder="1"/>
    <xf numFmtId="165" fontId="5" fillId="8" borderId="39" xfId="0" applyNumberFormat="1" applyFont="1" applyFill="1" applyBorder="1" applyAlignment="1">
      <alignment horizontal="center" vertical="center" wrapText="1"/>
    </xf>
    <xf numFmtId="0" fontId="5" fillId="11" borderId="33" xfId="0" applyFont="1" applyFill="1" applyBorder="1"/>
    <xf numFmtId="0" fontId="7" fillId="2" borderId="1" xfId="0" applyFont="1" applyFill="1" applyBorder="1"/>
    <xf numFmtId="0" fontId="7" fillId="2" borderId="1" xfId="0" applyFont="1" applyFill="1" applyBorder="1" applyAlignment="1">
      <alignment horizontal="center"/>
    </xf>
    <xf numFmtId="10" fontId="7" fillId="2" borderId="1" xfId="0" applyNumberFormat="1" applyFont="1" applyFill="1" applyBorder="1" applyAlignment="1">
      <alignment horizontal="center"/>
    </xf>
    <xf numFmtId="44" fontId="7" fillId="2" borderId="1" xfId="1" applyNumberFormat="1" applyFont="1" applyFill="1" applyBorder="1" applyAlignment="1">
      <alignment horizontal="center" vertical="center" wrapText="1"/>
    </xf>
    <xf numFmtId="166" fontId="7" fillId="2" borderId="18" xfId="3" applyNumberFormat="1" applyFont="1" applyFill="1" applyBorder="1"/>
    <xf numFmtId="166" fontId="7" fillId="2" borderId="1" xfId="3" applyNumberFormat="1" applyFont="1" applyFill="1" applyBorder="1"/>
    <xf numFmtId="166" fontId="7" fillId="2" borderId="1" xfId="0" applyNumberFormat="1" applyFont="1" applyFill="1" applyBorder="1"/>
    <xf numFmtId="165" fontId="5" fillId="8" borderId="32"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left"/>
    </xf>
    <xf numFmtId="165" fontId="7" fillId="0" borderId="0" xfId="0" applyNumberFormat="1" applyFont="1" applyAlignment="1">
      <alignment horizontal="center" vertical="center" wrapText="1"/>
    </xf>
    <xf numFmtId="44" fontId="7" fillId="0" borderId="0" xfId="0" applyNumberFormat="1" applyFont="1"/>
    <xf numFmtId="0" fontId="14" fillId="11" borderId="1" xfId="0" applyFont="1" applyFill="1" applyBorder="1"/>
    <xf numFmtId="0" fontId="14" fillId="11" borderId="1" xfId="0" applyFont="1" applyFill="1" applyBorder="1" applyAlignment="1">
      <alignment wrapText="1"/>
    </xf>
    <xf numFmtId="164" fontId="5" fillId="11" borderId="1" xfId="0" applyNumberFormat="1" applyFont="1" applyFill="1" applyBorder="1"/>
    <xf numFmtId="44" fontId="5" fillId="11" borderId="1" xfId="1" applyNumberFormat="1" applyFont="1" applyFill="1" applyBorder="1"/>
    <xf numFmtId="44" fontId="5" fillId="11" borderId="1" xfId="0" applyNumberFormat="1" applyFont="1" applyFill="1" applyBorder="1"/>
    <xf numFmtId="44" fontId="5" fillId="11" borderId="1" xfId="0" applyNumberFormat="1" applyFont="1" applyFill="1" applyBorder="1" applyAlignment="1">
      <alignment vertical="center"/>
    </xf>
    <xf numFmtId="44" fontId="5" fillId="8" borderId="41" xfId="1" applyNumberFormat="1" applyFont="1" applyFill="1" applyBorder="1" applyAlignment="1">
      <alignment horizontal="center" vertical="center" wrapText="1"/>
    </xf>
    <xf numFmtId="44" fontId="5" fillId="8" borderId="40" xfId="1" applyNumberFormat="1" applyFont="1" applyFill="1" applyBorder="1" applyAlignment="1">
      <alignment horizontal="center" vertical="center" wrapText="1"/>
    </xf>
    <xf numFmtId="0" fontId="9" fillId="3" borderId="28" xfId="0" applyFont="1" applyFill="1" applyBorder="1"/>
    <xf numFmtId="0" fontId="9" fillId="3" borderId="28" xfId="0" applyFont="1" applyFill="1" applyBorder="1" applyAlignment="1">
      <alignment horizontal="center"/>
    </xf>
    <xf numFmtId="0" fontId="9" fillId="3" borderId="28" xfId="0" applyFont="1" applyFill="1" applyBorder="1" applyAlignment="1">
      <alignment horizontal="center" wrapText="1"/>
    </xf>
    <xf numFmtId="44" fontId="9" fillId="3" borderId="28" xfId="0" applyNumberFormat="1" applyFont="1" applyFill="1" applyBorder="1" applyAlignment="1">
      <alignment horizontal="center"/>
    </xf>
    <xf numFmtId="165" fontId="9" fillId="9" borderId="25" xfId="2" applyNumberFormat="1" applyFont="1" applyFill="1" applyBorder="1" applyAlignment="1">
      <alignment horizontal="center" vertical="center" wrapText="1"/>
    </xf>
    <xf numFmtId="165" fontId="9" fillId="9" borderId="26" xfId="2" applyNumberFormat="1" applyFont="1" applyFill="1" applyBorder="1" applyAlignment="1">
      <alignment horizontal="center" vertical="center" wrapText="1"/>
    </xf>
    <xf numFmtId="44" fontId="5" fillId="11" borderId="1" xfId="1" applyNumberFormat="1" applyFont="1" applyFill="1" applyBorder="1" applyAlignment="1"/>
    <xf numFmtId="44" fontId="15" fillId="8" borderId="42" xfId="1" applyNumberFormat="1" applyFont="1" applyFill="1" applyBorder="1" applyAlignment="1">
      <alignment horizontal="center" wrapText="1"/>
    </xf>
    <xf numFmtId="44" fontId="15" fillId="8" borderId="40" xfId="1" applyNumberFormat="1" applyFont="1" applyFill="1" applyBorder="1" applyAlignment="1">
      <alignment horizontal="center" wrapText="1"/>
    </xf>
    <xf numFmtId="0" fontId="16" fillId="8" borderId="43" xfId="0" applyFont="1" applyFill="1" applyBorder="1" applyAlignment="1">
      <alignment vertical="center"/>
    </xf>
    <xf numFmtId="0" fontId="16" fillId="8" borderId="27" xfId="0" applyFont="1" applyFill="1" applyBorder="1" applyAlignment="1">
      <alignment vertical="center" wrapText="1"/>
    </xf>
    <xf numFmtId="165" fontId="8" fillId="12" borderId="5" xfId="2" applyNumberFormat="1" applyFont="1" applyFill="1" applyBorder="1" applyAlignment="1">
      <alignment horizontal="center" vertical="center" wrapText="1"/>
    </xf>
    <xf numFmtId="165" fontId="8" fillId="12" borderId="24" xfId="2" applyNumberFormat="1" applyFont="1" applyFill="1" applyBorder="1" applyAlignment="1">
      <alignment horizontal="center" vertical="center" wrapText="1"/>
    </xf>
    <xf numFmtId="165" fontId="9" fillId="12" borderId="5" xfId="2" applyNumberFormat="1" applyFont="1" applyFill="1" applyBorder="1" applyAlignment="1">
      <alignment horizontal="center" vertical="center" wrapText="1"/>
    </xf>
    <xf numFmtId="165" fontId="9" fillId="12" borderId="24" xfId="2" applyNumberFormat="1" applyFont="1" applyFill="1" applyBorder="1" applyAlignment="1">
      <alignment horizontal="center" vertical="center" wrapText="1"/>
    </xf>
    <xf numFmtId="165" fontId="8" fillId="12" borderId="29" xfId="2" applyNumberFormat="1" applyFont="1" applyFill="1" applyBorder="1" applyAlignment="1">
      <alignment horizontal="center" vertical="center" wrapText="1"/>
    </xf>
    <xf numFmtId="165" fontId="9" fillId="12" borderId="29" xfId="2" applyNumberFormat="1" applyFont="1" applyFill="1" applyBorder="1" applyAlignment="1">
      <alignment horizontal="center" vertical="center" wrapText="1"/>
    </xf>
    <xf numFmtId="0" fontId="8" fillId="0" borderId="0" xfId="0" applyFont="1" applyAlignment="1">
      <alignment horizontal="left"/>
    </xf>
    <xf numFmtId="168" fontId="8" fillId="5" borderId="1" xfId="0" applyNumberFormat="1" applyFont="1" applyFill="1" applyBorder="1"/>
    <xf numFmtId="168" fontId="8" fillId="2" borderId="1" xfId="0" applyNumberFormat="1" applyFont="1" applyFill="1" applyBorder="1"/>
    <xf numFmtId="168" fontId="6" fillId="2" borderId="18" xfId="0" applyNumberFormat="1" applyFont="1" applyFill="1" applyBorder="1" applyAlignment="1">
      <alignment horizontal="right"/>
    </xf>
    <xf numFmtId="168" fontId="8" fillId="0" borderId="0" xfId="0" applyNumberFormat="1" applyFont="1"/>
    <xf numFmtId="0" fontId="2" fillId="0" borderId="0" xfId="0" applyFont="1" applyAlignment="1">
      <alignment vertical="center" wrapText="1"/>
    </xf>
    <xf numFmtId="0" fontId="6" fillId="0" borderId="0" xfId="0" applyFont="1" applyAlignment="1">
      <alignment vertical="center"/>
    </xf>
    <xf numFmtId="165" fontId="6" fillId="0" borderId="0" xfId="2" applyNumberFormat="1" applyFont="1" applyAlignment="1">
      <alignment vertical="center"/>
    </xf>
    <xf numFmtId="1" fontId="7" fillId="2" borderId="1" xfId="0" applyNumberFormat="1" applyFont="1" applyFill="1" applyBorder="1" applyAlignment="1">
      <alignment horizontal="right"/>
    </xf>
    <xf numFmtId="168" fontId="5" fillId="11" borderId="30" xfId="0" applyNumberFormat="1" applyFont="1" applyFill="1" applyBorder="1" applyAlignment="1">
      <alignment horizontal="right" vertical="center" wrapText="1" indent="1"/>
    </xf>
    <xf numFmtId="168" fontId="9" fillId="10" borderId="1" xfId="0" applyNumberFormat="1" applyFont="1" applyFill="1" applyBorder="1" applyAlignment="1">
      <alignment horizontal="right" indent="1"/>
    </xf>
    <xf numFmtId="168" fontId="9" fillId="5" borderId="1" xfId="0" applyNumberFormat="1" applyFont="1" applyFill="1" applyBorder="1" applyAlignment="1">
      <alignment horizontal="right" indent="1"/>
    </xf>
    <xf numFmtId="168" fontId="9" fillId="10" borderId="1" xfId="0" applyNumberFormat="1" applyFont="1" applyFill="1" applyBorder="1" applyAlignment="1">
      <alignment horizontal="right" vertical="center" wrapText="1" indent="1"/>
    </xf>
    <xf numFmtId="168" fontId="7" fillId="0" borderId="1" xfId="0" applyNumberFormat="1" applyFont="1" applyBorder="1" applyAlignment="1">
      <alignment horizontal="right" indent="1"/>
    </xf>
    <xf numFmtId="168" fontId="7" fillId="6" borderId="1" xfId="0" applyNumberFormat="1" applyFont="1" applyFill="1" applyBorder="1" applyAlignment="1">
      <alignment horizontal="right" indent="1"/>
    </xf>
    <xf numFmtId="168" fontId="7" fillId="0" borderId="1" xfId="0" applyNumberFormat="1" applyFont="1" applyBorder="1" applyAlignment="1">
      <alignment horizontal="right" vertical="center" wrapText="1" indent="1"/>
    </xf>
    <xf numFmtId="168" fontId="7" fillId="2" borderId="1" xfId="0" applyNumberFormat="1" applyFont="1" applyFill="1" applyBorder="1" applyAlignment="1">
      <alignment horizontal="right" indent="1"/>
    </xf>
    <xf numFmtId="168" fontId="7" fillId="2" borderId="1" xfId="0" applyNumberFormat="1" applyFont="1" applyFill="1" applyBorder="1" applyAlignment="1">
      <alignment horizontal="right" vertical="center" wrapText="1" indent="1"/>
    </xf>
    <xf numFmtId="168" fontId="5" fillId="11" borderId="30" xfId="0" applyNumberFormat="1" applyFont="1" applyFill="1" applyBorder="1" applyAlignment="1">
      <alignment horizontal="right" vertical="center" wrapText="1" indent="2"/>
    </xf>
    <xf numFmtId="168" fontId="14" fillId="11" borderId="1" xfId="0" applyNumberFormat="1" applyFont="1" applyFill="1" applyBorder="1" applyAlignment="1">
      <alignment horizontal="right" indent="1"/>
    </xf>
    <xf numFmtId="168" fontId="9" fillId="3" borderId="28" xfId="0" applyNumberFormat="1" applyFont="1" applyFill="1" applyBorder="1" applyAlignment="1">
      <alignment horizontal="right" indent="1"/>
    </xf>
    <xf numFmtId="168" fontId="2" fillId="3" borderId="1" xfId="0" applyNumberFormat="1" applyFont="1" applyFill="1" applyBorder="1" applyAlignment="1">
      <alignment horizontal="right" indent="1"/>
    </xf>
    <xf numFmtId="0" fontId="9" fillId="1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6" fillId="5" borderId="0" xfId="0" quotePrefix="1" applyFont="1" applyFill="1" applyAlignment="1">
      <alignment horizontal="left"/>
    </xf>
    <xf numFmtId="0" fontId="6" fillId="5" borderId="0" xfId="0" applyFont="1" applyFill="1" applyAlignment="1">
      <alignment horizontal="left"/>
    </xf>
    <xf numFmtId="0" fontId="6" fillId="5" borderId="16" xfId="0" applyFont="1" applyFill="1" applyBorder="1" applyAlignment="1">
      <alignment horizontal="left"/>
    </xf>
    <xf numFmtId="0" fontId="2" fillId="0" borderId="0" xfId="0" applyFont="1" applyAlignment="1">
      <alignment vertical="center" wrapText="1"/>
    </xf>
    <xf numFmtId="0" fontId="8" fillId="0" borderId="16" xfId="0" applyFont="1" applyBorder="1" applyAlignment="1">
      <alignment horizontal="right"/>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13" fillId="2" borderId="7" xfId="0" applyFont="1" applyFill="1" applyBorder="1" applyAlignment="1">
      <alignment horizontal="right"/>
    </xf>
    <xf numFmtId="0" fontId="13" fillId="2" borderId="8" xfId="0" applyFont="1" applyFill="1" applyBorder="1" applyAlignment="1">
      <alignment horizontal="right"/>
    </xf>
    <xf numFmtId="0" fontId="5" fillId="11" borderId="10" xfId="0" applyFont="1" applyFill="1" applyBorder="1" applyAlignment="1">
      <alignment horizontal="left" vertical="center"/>
    </xf>
    <xf numFmtId="0" fontId="5" fillId="11" borderId="11" xfId="0" applyFont="1" applyFill="1" applyBorder="1" applyAlignment="1">
      <alignment horizontal="left" vertical="center"/>
    </xf>
    <xf numFmtId="0" fontId="5" fillId="11" borderId="12" xfId="0" applyFont="1" applyFill="1" applyBorder="1" applyAlignment="1">
      <alignment horizontal="left" vertical="center"/>
    </xf>
    <xf numFmtId="8" fontId="3" fillId="0" borderId="13" xfId="0" applyNumberFormat="1" applyFont="1" applyBorder="1" applyAlignment="1">
      <alignment horizontal="left"/>
    </xf>
    <xf numFmtId="8" fontId="3" fillId="0" borderId="14" xfId="0" applyNumberFormat="1" applyFont="1" applyBorder="1" applyAlignment="1">
      <alignment horizontal="left"/>
    </xf>
    <xf numFmtId="8" fontId="3" fillId="0" borderId="15" xfId="0" applyNumberFormat="1" applyFont="1" applyBorder="1" applyAlignment="1">
      <alignment horizontal="left"/>
    </xf>
    <xf numFmtId="0" fontId="5" fillId="11" borderId="2" xfId="0" applyFont="1" applyFill="1" applyBorder="1" applyAlignment="1">
      <alignment horizontal="left" vertical="center"/>
    </xf>
    <xf numFmtId="0" fontId="5" fillId="11" borderId="3" xfId="0" applyFont="1" applyFill="1" applyBorder="1" applyAlignment="1">
      <alignment horizontal="left" vertical="center"/>
    </xf>
    <xf numFmtId="0" fontId="5" fillId="11" borderId="4" xfId="0" applyFont="1" applyFill="1" applyBorder="1" applyAlignment="1">
      <alignment horizontal="left" vertical="center"/>
    </xf>
    <xf numFmtId="0" fontId="7" fillId="0" borderId="5" xfId="0" applyFont="1" applyBorder="1" applyAlignment="1">
      <alignment horizontal="right"/>
    </xf>
    <xf numFmtId="0" fontId="7" fillId="0" borderId="1" xfId="0" applyFont="1" applyBorder="1" applyAlignment="1">
      <alignment horizontal="right"/>
    </xf>
    <xf numFmtId="0" fontId="7" fillId="0" borderId="17" xfId="0" applyFont="1" applyBorder="1" applyAlignment="1">
      <alignment horizontal="right"/>
    </xf>
    <xf numFmtId="0" fontId="7" fillId="0" borderId="18" xfId="0" applyFont="1" applyBorder="1" applyAlignment="1">
      <alignment horizontal="right"/>
    </xf>
    <xf numFmtId="0" fontId="6" fillId="0" borderId="0" xfId="0" applyFont="1" applyAlignment="1">
      <alignment vertical="center" wrapText="1"/>
    </xf>
    <xf numFmtId="0" fontId="5" fillId="11" borderId="44" xfId="0" applyFont="1" applyFill="1" applyBorder="1" applyAlignment="1">
      <alignment horizontal="left" vertical="center"/>
    </xf>
    <xf numFmtId="0" fontId="5" fillId="11" borderId="45" xfId="0" applyFont="1" applyFill="1" applyBorder="1" applyAlignment="1">
      <alignment horizontal="left" vertical="center"/>
    </xf>
    <xf numFmtId="0" fontId="5" fillId="11" borderId="46" xfId="0" applyFont="1" applyFill="1" applyBorder="1" applyAlignment="1">
      <alignment horizontal="left" vertical="center"/>
    </xf>
    <xf numFmtId="0" fontId="5" fillId="11" borderId="47" xfId="0" applyFont="1" applyFill="1" applyBorder="1" applyAlignment="1">
      <alignment horizontal="center" vertical="center"/>
    </xf>
    <xf numFmtId="0" fontId="5" fillId="11" borderId="48" xfId="0" applyFont="1" applyFill="1" applyBorder="1" applyAlignment="1">
      <alignment horizontal="center" vertical="center"/>
    </xf>
    <xf numFmtId="44" fontId="2" fillId="6" borderId="36" xfId="0" applyNumberFormat="1" applyFont="1" applyFill="1" applyBorder="1"/>
    <xf numFmtId="44" fontId="2" fillId="6" borderId="37" xfId="0" applyNumberFormat="1" applyFont="1" applyFill="1" applyBorder="1"/>
    <xf numFmtId="0" fontId="8" fillId="2" borderId="0" xfId="0" applyFont="1" applyFill="1" applyAlignment="1">
      <alignment horizontal="center"/>
    </xf>
    <xf numFmtId="164" fontId="18" fillId="0" borderId="0" xfId="0" applyNumberFormat="1" applyFont="1" applyFill="1" applyBorder="1" applyAlignment="1">
      <alignment horizontal="center"/>
    </xf>
    <xf numFmtId="44" fontId="9" fillId="10" borderId="1" xfId="0" applyNumberFormat="1" applyFont="1" applyFill="1" applyBorder="1" applyAlignment="1">
      <alignment horizontal="center" vertical="center"/>
    </xf>
    <xf numFmtId="44" fontId="7" fillId="0" borderId="1" xfId="0" applyNumberFormat="1" applyFont="1" applyBorder="1" applyAlignment="1">
      <alignment horizontal="center" vertical="center"/>
    </xf>
    <xf numFmtId="0" fontId="14" fillId="11" borderId="1" xfId="0" applyFont="1" applyFill="1" applyBorder="1" applyAlignment="1">
      <alignment horizontal="right" vertical="center"/>
    </xf>
    <xf numFmtId="1" fontId="9" fillId="3" borderId="28" xfId="0" applyNumberFormat="1" applyFont="1" applyFill="1" applyBorder="1" applyAlignment="1">
      <alignment horizontal="right"/>
    </xf>
    <xf numFmtId="0" fontId="5" fillId="11" borderId="1" xfId="0" applyFont="1" applyFill="1" applyBorder="1" applyAlignment="1">
      <alignment horizontal="right" vertical="center"/>
    </xf>
    <xf numFmtId="0" fontId="2" fillId="3" borderId="1" xfId="0" applyFont="1" applyFill="1" applyBorder="1" applyAlignment="1">
      <alignment horizontal="right" vertical="center"/>
    </xf>
    <xf numFmtId="0" fontId="0" fillId="0" borderId="0" xfId="0" applyAlignment="1">
      <alignment wrapText="1"/>
    </xf>
    <xf numFmtId="0" fontId="6" fillId="6" borderId="1" xfId="0" applyFont="1" applyFill="1" applyBorder="1" applyAlignment="1">
      <alignment wrapText="1"/>
    </xf>
    <xf numFmtId="0" fontId="6" fillId="5" borderId="1" xfId="0" applyFont="1" applyFill="1" applyBorder="1" applyAlignment="1">
      <alignment wrapText="1"/>
    </xf>
    <xf numFmtId="0" fontId="8" fillId="0" borderId="0" xfId="0" applyFont="1" applyAlignment="1">
      <alignment horizontal="left" wrapText="1"/>
    </xf>
    <xf numFmtId="0" fontId="6" fillId="0" borderId="0" xfId="0" applyFont="1" applyAlignment="1">
      <alignment horizontal="center" wrapText="1"/>
    </xf>
    <xf numFmtId="0" fontId="0" fillId="0" borderId="0" xfId="0" applyAlignment="1">
      <alignment vertical="center" wrapText="1"/>
    </xf>
    <xf numFmtId="0" fontId="8" fillId="0" borderId="0" xfId="0" applyFont="1" applyAlignment="1">
      <alignment horizontal="right" wrapText="1"/>
    </xf>
    <xf numFmtId="0" fontId="6" fillId="5" borderId="0" xfId="0" quotePrefix="1" applyFont="1" applyFill="1" applyAlignment="1">
      <alignment horizontal="left" wrapText="1"/>
    </xf>
    <xf numFmtId="0" fontId="6" fillId="5" borderId="0" xfId="0" applyFont="1" applyFill="1" applyAlignment="1">
      <alignment horizontal="left" wrapText="1"/>
    </xf>
    <xf numFmtId="0" fontId="6" fillId="5" borderId="16" xfId="0" applyFont="1" applyFill="1" applyBorder="1" applyAlignment="1">
      <alignment horizontal="left" wrapText="1"/>
    </xf>
    <xf numFmtId="0" fontId="5" fillId="11" borderId="1" xfId="4" applyFont="1" applyFill="1" applyBorder="1" applyAlignment="1">
      <alignment vertical="center" wrapText="1"/>
    </xf>
    <xf numFmtId="0" fontId="4" fillId="0" borderId="0" xfId="0" applyFont="1" applyAlignment="1">
      <alignment wrapText="1"/>
    </xf>
    <xf numFmtId="0" fontId="0" fillId="0" borderId="0" xfId="0" applyAlignment="1">
      <alignment vertical="center" wrapText="1"/>
    </xf>
    <xf numFmtId="0" fontId="11" fillId="0" borderId="0" xfId="0" applyFont="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8" xfId="0" applyFont="1" applyBorder="1" applyAlignment="1">
      <alignment horizontal="center" wrapText="1"/>
    </xf>
    <xf numFmtId="9" fontId="12" fillId="2" borderId="20" xfId="3" applyFont="1" applyFill="1" applyBorder="1" applyAlignment="1">
      <alignment horizontal="center" vertical="center" wrapText="1"/>
    </xf>
    <xf numFmtId="9" fontId="12" fillId="2" borderId="21" xfId="3" applyFont="1" applyFill="1" applyBorder="1" applyAlignment="1">
      <alignment horizontal="center" vertical="center" wrapText="1"/>
    </xf>
    <xf numFmtId="9" fontId="12" fillId="2" borderId="18" xfId="3" applyFont="1" applyFill="1" applyBorder="1" applyAlignment="1">
      <alignment horizontal="center" vertical="center" wrapText="1"/>
    </xf>
    <xf numFmtId="0" fontId="7" fillId="5" borderId="1" xfId="0" applyFont="1" applyFill="1" applyBorder="1" applyAlignment="1">
      <alignment vertical="center" wrapText="1"/>
    </xf>
    <xf numFmtId="0" fontId="7" fillId="6" borderId="1" xfId="0" applyFont="1" applyFill="1" applyBorder="1" applyAlignment="1">
      <alignment vertical="center" wrapText="1"/>
    </xf>
    <xf numFmtId="0" fontId="0" fillId="0" borderId="0" xfId="0" applyAlignment="1">
      <alignment horizontal="right" wrapText="1"/>
    </xf>
    <xf numFmtId="0" fontId="6" fillId="5" borderId="1" xfId="0" applyFont="1" applyFill="1" applyBorder="1" applyAlignment="1">
      <alignment horizontal="right" vertical="center" wrapText="1" indent="1"/>
    </xf>
    <xf numFmtId="0" fontId="6" fillId="6" borderId="1" xfId="0" applyFont="1" applyFill="1" applyBorder="1" applyAlignment="1">
      <alignment horizontal="right" vertical="center" wrapText="1" indent="1"/>
    </xf>
    <xf numFmtId="168" fontId="7" fillId="5" borderId="1" xfId="0" applyNumberFormat="1" applyFont="1" applyFill="1" applyBorder="1" applyAlignment="1">
      <alignment horizontal="right" vertical="center" wrapText="1" indent="1"/>
    </xf>
    <xf numFmtId="168" fontId="7" fillId="5" borderId="1" xfId="3" applyNumberFormat="1" applyFont="1" applyFill="1" applyBorder="1" applyAlignment="1">
      <alignment horizontal="right" vertical="center" wrapText="1" indent="1"/>
    </xf>
    <xf numFmtId="168" fontId="6" fillId="6" borderId="1" xfId="0" applyNumberFormat="1" applyFont="1" applyFill="1" applyBorder="1" applyAlignment="1">
      <alignment horizontal="right" vertical="center" wrapText="1" indent="1"/>
    </xf>
    <xf numFmtId="168" fontId="7" fillId="6" borderId="1" xfId="3" applyNumberFormat="1" applyFont="1" applyFill="1" applyBorder="1" applyAlignment="1">
      <alignment horizontal="right" vertical="center" wrapText="1" indent="1"/>
    </xf>
    <xf numFmtId="168" fontId="6" fillId="5" borderId="1" xfId="0" applyNumberFormat="1" applyFont="1" applyFill="1" applyBorder="1" applyAlignment="1">
      <alignment horizontal="right" vertical="center" wrapText="1" indent="1"/>
    </xf>
    <xf numFmtId="0" fontId="6" fillId="5" borderId="1" xfId="0" applyFont="1" applyFill="1" applyBorder="1" applyAlignment="1">
      <alignment horizontal="right" vertical="center" indent="1"/>
    </xf>
    <xf numFmtId="0" fontId="6" fillId="6" borderId="1" xfId="0" applyFont="1" applyFill="1" applyBorder="1" applyAlignment="1">
      <alignment horizontal="right" vertical="center" indent="1"/>
    </xf>
    <xf numFmtId="2" fontId="6" fillId="6" borderId="1" xfId="0" applyNumberFormat="1" applyFont="1" applyFill="1" applyBorder="1" applyAlignment="1">
      <alignment horizontal="right" vertical="center" indent="1"/>
    </xf>
    <xf numFmtId="2" fontId="6" fillId="5" borderId="1" xfId="0" applyNumberFormat="1" applyFont="1" applyFill="1" applyBorder="1" applyAlignment="1">
      <alignment horizontal="right" vertical="center" indent="1"/>
    </xf>
    <xf numFmtId="49" fontId="7" fillId="5" borderId="1" xfId="3" applyNumberFormat="1" applyFont="1" applyFill="1" applyBorder="1" applyAlignment="1">
      <alignment horizontal="left" vertical="center" wrapText="1" indent="1"/>
    </xf>
    <xf numFmtId="49" fontId="7" fillId="6" borderId="1" xfId="3" applyNumberFormat="1" applyFont="1" applyFill="1" applyBorder="1" applyAlignment="1">
      <alignment horizontal="left" vertical="center" wrapText="1" indent="1"/>
    </xf>
    <xf numFmtId="10" fontId="7" fillId="5" borderId="1" xfId="3" applyNumberFormat="1" applyFont="1" applyFill="1" applyBorder="1" applyAlignment="1">
      <alignment horizontal="right" vertical="center" wrapText="1" indent="1"/>
    </xf>
    <xf numFmtId="10" fontId="7" fillId="6" borderId="1" xfId="3" applyNumberFormat="1" applyFont="1" applyFill="1" applyBorder="1" applyAlignment="1">
      <alignment horizontal="right" vertical="center" wrapText="1" indent="1"/>
    </xf>
  </cellXfs>
  <cellStyles count="6">
    <cellStyle name="Accent1" xfId="4" builtinId="29"/>
    <cellStyle name="Comma" xfId="1" builtinId="3"/>
    <cellStyle name="Currency" xfId="2" builtinId="4"/>
    <cellStyle name="Normal" xfId="0" builtinId="0"/>
    <cellStyle name="Normal 2" xfId="5" xr:uid="{7E34BBF9-AA2D-4C19-BDBC-A50E4A55244A}"/>
    <cellStyle name="Percent" xfId="3" builtinId="5"/>
  </cellStyles>
  <dxfs count="41">
    <dxf>
      <font>
        <b/>
        <i val="0"/>
        <color rgb="FF00B050"/>
      </font>
    </dxf>
    <dxf>
      <font>
        <b/>
        <i val="0"/>
        <color rgb="FFFF0000"/>
      </font>
    </dxf>
    <dxf>
      <font>
        <color rgb="FF9C0006"/>
      </font>
    </dxf>
    <dxf>
      <font>
        <color rgb="FF9C0006"/>
      </font>
    </dxf>
    <dxf>
      <font>
        <b/>
        <i val="0"/>
        <strike val="0"/>
        <color rgb="FFFF0000"/>
      </font>
    </dxf>
    <dxf>
      <font>
        <b/>
        <i val="0"/>
        <color rgb="FFFF0000"/>
      </font>
    </dxf>
    <dxf>
      <font>
        <b val="0"/>
        <i val="0"/>
        <strike val="0"/>
        <condense val="0"/>
        <extend val="0"/>
        <outline val="0"/>
        <shadow val="0"/>
        <u val="none"/>
        <vertAlign val="baseline"/>
        <sz val="10"/>
        <color auto="1"/>
        <name val="Arial"/>
        <family val="2"/>
        <scheme val="none"/>
      </font>
      <numFmt numFmtId="165" formatCode="_-&quot;$&quot;* #,##0.00_-;[Red]\-&quot;$&quot;* #,##0.00_-;_-&quot;$&quot;* &quot;-&quot;??_-;_-@_-"/>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Red]\-0.00%"/>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6" tint="0.39997558519241921"/>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6" tint="0.59999389629810485"/>
        </patternFill>
      </fill>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theme="6" tint="0.59999389629810485"/>
        </patternFill>
      </fill>
    </dxf>
    <dxf>
      <font>
        <b val="0"/>
        <i val="0"/>
        <strike val="0"/>
        <condense val="0"/>
        <extend val="0"/>
        <outline val="0"/>
        <shadow val="0"/>
        <u val="none"/>
        <vertAlign val="baseline"/>
        <sz val="10"/>
        <color auto="1"/>
        <name val="Arial"/>
        <family val="2"/>
        <scheme val="none"/>
      </font>
      <numFmt numFmtId="34" formatCode="_-&quot;$&quot;* #,##0.00_-;\-&quot;$&quot;* #,##0.00_-;_-&quot;$&quot;* &quot;-&quot;??_-;_-@_-"/>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auto="1"/>
        <name val="Arial"/>
        <family val="2"/>
        <scheme val="none"/>
      </font>
      <numFmt numFmtId="34" formatCode="_-&quot;$&quot;* #,##0.00_-;\-&quot;$&quot;* #,##0.00_-;_-&quot;$&quot;* &quot;-&quot;??_-;_-@_-"/>
      <fill>
        <patternFill patternType="solid">
          <fgColor indexed="64"/>
          <bgColor theme="6"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auto="1"/>
        <name val="Arial"/>
        <family val="2"/>
        <scheme val="none"/>
      </font>
      <numFmt numFmtId="169" formatCode="_-* #,##0.000_-;[Red]\-* #,##0.000_-;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8" formatCode="0.0000"/>
      <fill>
        <patternFill patternType="none">
          <fgColor indexed="64"/>
          <bgColor indexed="65"/>
        </patternFill>
      </fill>
      <alignment horizontal="right" vertical="center" textRotation="0" wrapText="1" relativeIndent="1" justifyLastLine="0" shrinkToFit="0" readingOrder="0"/>
    </dxf>
    <dxf>
      <font>
        <b val="0"/>
        <i val="0"/>
        <strike val="0"/>
        <condense val="0"/>
        <extend val="0"/>
        <outline val="0"/>
        <shadow val="0"/>
        <u val="none"/>
        <vertAlign val="baseline"/>
        <sz val="10"/>
        <color auto="1"/>
        <name val="Arial"/>
        <family val="2"/>
        <scheme val="none"/>
      </font>
      <numFmt numFmtId="169" formatCode="_-* #,##0.000_-;[Red]\-* #,##0.000_-;_-* &quot;-&quot;??_-;_-@_-"/>
      <fill>
        <patternFill patternType="solid">
          <fgColor indexed="64"/>
          <bgColor theme="6" tint="0.59999389629810485"/>
        </patternFill>
      </fill>
      <alignment horizontal="center" vertical="center" textRotation="0" wrapText="1" indent="0" justifyLastLine="0" shrinkToFit="0" readingOrder="0"/>
    </dxf>
    <dxf>
      <font>
        <strike val="0"/>
        <outline val="0"/>
        <shadow val="0"/>
        <u val="none"/>
        <vertAlign val="baseline"/>
        <sz val="10"/>
        <name val="Arial"/>
        <family val="2"/>
        <scheme val="none"/>
      </font>
      <numFmt numFmtId="168" formatCode="0.0000"/>
      <alignment horizontal="right" textRotation="0" relativeIndent="1" justifyLastLine="0" shrinkToFit="0" readingOrder="0"/>
    </dxf>
    <dxf>
      <font>
        <b/>
        <i val="0"/>
        <strike val="0"/>
        <condense val="0"/>
        <extend val="0"/>
        <outline val="0"/>
        <shadow val="0"/>
        <u val="none"/>
        <vertAlign val="baseline"/>
        <sz val="10"/>
        <color theme="0"/>
        <name val="Arial"/>
        <family val="2"/>
        <scheme val="none"/>
      </font>
      <numFmt numFmtId="169" formatCode="_-* #,##0.000_-;[Red]\-* #,##0.000_-;_-* &quot;-&quot;??_-;_-@_-"/>
      <fill>
        <patternFill patternType="solid">
          <fgColor indexed="64"/>
          <bgColor theme="6"/>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Arial"/>
        <family val="2"/>
        <scheme val="none"/>
      </font>
      <numFmt numFmtId="168" formatCode="0.0000"/>
      <fill>
        <patternFill patternType="solid">
          <fgColor indexed="64"/>
          <bgColor theme="6"/>
        </patternFill>
      </fill>
      <alignment horizontal="right" vertical="center" textRotation="0" wrapText="1" relativeIndent="1"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6" tint="0.59999389629810485"/>
        </patternFill>
      </fill>
    </dxf>
    <dxf>
      <font>
        <b val="0"/>
        <i val="0"/>
        <strike val="0"/>
        <condense val="0"/>
        <extend val="0"/>
        <outline val="0"/>
        <shadow val="0"/>
        <u val="none"/>
        <vertAlign val="baseline"/>
        <sz val="10"/>
        <color auto="1"/>
        <name val="Arial"/>
        <family val="2"/>
        <scheme val="none"/>
      </font>
      <numFmt numFmtId="166" formatCode="0.00%;[Red]\-0.00%"/>
      <fill>
        <patternFill patternType="solid">
          <fgColor indexed="64"/>
          <bgColor theme="6" tint="0.59999389629810485"/>
        </patternFill>
      </fill>
    </dxf>
    <dxf>
      <font>
        <b val="0"/>
        <i val="0"/>
        <strike val="0"/>
        <condense val="0"/>
        <extend val="0"/>
        <outline val="0"/>
        <shadow val="0"/>
        <u val="none"/>
        <vertAlign val="baseline"/>
        <sz val="10"/>
        <color auto="1"/>
        <name val="Arial"/>
        <family val="2"/>
        <scheme val="none"/>
      </font>
      <numFmt numFmtId="169" formatCode="_-* #,##0.000_-;[Red]\-* #,##0.000_-;_-* &quot;-&quot;??_-;_-@_-"/>
      <fill>
        <patternFill patternType="solid">
          <fgColor indexed="64"/>
          <bgColor theme="6" tint="0.59999389629810485"/>
        </patternFill>
      </fill>
    </dxf>
    <dxf>
      <font>
        <b val="0"/>
        <i val="0"/>
        <strike val="0"/>
        <condense val="0"/>
        <extend val="0"/>
        <outline val="0"/>
        <shadow val="0"/>
        <u val="none"/>
        <vertAlign val="baseline"/>
        <sz val="10"/>
        <color auto="1"/>
        <name val="Arial"/>
        <family val="2"/>
        <scheme val="none"/>
      </font>
      <numFmt numFmtId="168" formatCode="0.0000"/>
      <fill>
        <patternFill patternType="solid">
          <fgColor indexed="64"/>
          <bgColor theme="6" tint="0.59999389629810485"/>
        </patternFill>
      </fill>
      <alignment horizontal="right" textRotation="0" relativeIndent="1"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quot;$&quot;* #,##0.00_-;[Red]\-&quot;$&quot;* #,##0.00_-;_-&quot;$&quot;* &quot;-&quot;??_-;_-@_-"/>
      <fill>
        <patternFill patternType="solid">
          <fgColor indexed="64"/>
          <bgColor theme="3"/>
        </patternFill>
      </fill>
      <alignment horizontal="center" vertical="center" textRotation="0" wrapText="1" indent="0" justifyLastLine="0" shrinkToFit="0" readingOrder="0"/>
    </dxf>
  </dxfs>
  <tableStyles count="0" defaultTableStyle="TableStyleMedium9" defaultPivotStyle="PivotStyleLight16"/>
  <colors>
    <mruColors>
      <color rgb="FFFFFFCC"/>
      <color rgb="FFCC3300"/>
      <color rgb="FFE63E3E"/>
      <color rgb="FFF4747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A2DB38-A675-424F-9BF1-2A7310B4072F}" name="Table34" displayName="Table34" ref="A7:Q28" totalsRowShown="0" headerRowDxfId="40" dataDxfId="39" totalsRowDxfId="38" headerRowCellStyle="Currency">
  <tableColumns count="17">
    <tableColumn id="1" xr3:uid="{0836C5D3-5A6C-4C04-84F4-9BCDF479C6C2}" name="PSP/DP" dataDxfId="37" totalsRowDxfId="36"/>
    <tableColumn id="2" xr3:uid="{903F54C9-9E5E-46FF-92CA-DD36D4D3B99C}" name="Permit Number" dataDxfId="35" totalsRowDxfId="34"/>
    <tableColumn id="3" xr3:uid="{1C107D6A-C1BE-4A92-81C8-EF1572051D3C}" name="Property" dataDxfId="33" totalsRowDxfId="32"/>
    <tableColumn id="5" xr3:uid="{E138742D-AC2B-46D8-BA2E-09958CB7E0E7}" name="Stage" dataDxfId="31" totalsRowDxfId="30"/>
    <tableColumn id="6" xr3:uid="{72C30826-62A7-4B25-AF45-A6C01696BCF1}" name="Total Site Area (NDA)(ha)_x000a_(5.)" dataDxfId="29" totalsRowDxfId="28" dataCellStyle="Comma"/>
    <tableColumn id="7" xr3:uid="{D42A816F-F056-4BAE-A103-8371991513F8}" name="%_x000a_Open Space Required" dataDxfId="27" totalsRowDxfId="26" dataCellStyle="Percent"/>
    <tableColumn id="8" xr3:uid="{E2E22102-7C35-40A2-89DC-A0E3DEEC6038}" name="Open Space Required (ha)" dataDxfId="25" totalsRowDxfId="24">
      <calculatedColumnFormula>IFERROR(E8*F8,0)</calculatedColumnFormula>
    </tableColumn>
    <tableColumn id="9" xr3:uid="{96388D51-E982-4349-953D-ED4D59DA88E9}" name="Open Space Provided as per DCP (ha) (6.)" dataDxfId="23" totalsRowDxfId="22"/>
    <tableColumn id="10" xr3:uid="{95CB24B2-C752-4A1D-BDC7-1F44CFFC72ED}" name="Open Space Difference" dataDxfId="21" totalsRowDxfId="20">
      <calculatedColumnFormula>IFERROR(G8-H8,0)</calculatedColumnFormula>
    </tableColumn>
    <tableColumn id="11" xr3:uid="{C90F9A76-DD60-4CBF-82FA-FC8209FFFC22}" name="Rate per Hectare (2.)" dataDxfId="19" dataCellStyle="Comma">
      <calculatedColumnFormula>$D$33</calculatedColumnFormula>
    </tableColumn>
    <tableColumn id="12" xr3:uid="{E0462A77-748A-42ED-8D14-9587966E0BB3}" name="Total Stage Land Value" dataDxfId="18" dataCellStyle="Comma">
      <calculatedColumnFormula>Table34[[#This Row],[Rate per Hectare (2.)]]*Table34[[#This Row],[Total Site Area (NDA)(ha)
(5.)]]</calculatedColumnFormula>
    </tableColumn>
    <tableColumn id="13" xr3:uid="{B0124831-3F1D-415A-8932-08421025C0BE}" name="Valuation Year" dataDxfId="17" totalsRowDxfId="16"/>
    <tableColumn id="14" xr3:uid="{59EC9064-D177-4931-8723-AA9E09B510AF}" name="Open Space Liability ($) (4.)" dataDxfId="15" totalsRowDxfId="14" dataCellStyle="Currency"/>
    <tableColumn id="15" xr3:uid="{B4B984DD-F6BD-4676-8031-9D08A6F64B5C}" name="Open Space Required Check" dataDxfId="13" totalsRowDxfId="12" dataCellStyle="Percent">
      <calculatedColumnFormula>IFERROR(G8/E8,0)</calculatedColumnFormula>
    </tableColumn>
    <tableColumn id="16" xr3:uid="{6B1FB011-975E-4936-A3FA-6577AF6E7B11}" name="% Provided as per DCP" dataDxfId="11" totalsRowDxfId="10" dataCellStyle="Percent">
      <calculatedColumnFormula>IFERROR(H8/E8,0)</calculatedColumnFormula>
    </tableColumn>
    <tableColumn id="17" xr3:uid="{186022AE-4BD7-4F96-81DE-15222C7F9BDE}" name="Open Space % Difference" dataDxfId="9" totalsRowDxfId="8">
      <calculatedColumnFormula>IFERROR(N8-O8,0)</calculatedColumnFormula>
    </tableColumn>
    <tableColumn id="19" xr3:uid="{555A8854-7E6B-4DFF-8B73-4261F7EC0143}" name="Open Space Liability ($)" dataDxfId="7" totalsRowDxfId="6"/>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167D-A9B7-4C03-9253-524F1905EE89}">
  <sheetPr>
    <pageSetUpPr fitToPage="1"/>
  </sheetPr>
  <dimension ref="A1:T85"/>
  <sheetViews>
    <sheetView tabSelected="1" zoomScale="70" zoomScaleNormal="70" zoomScaleSheetLayoutView="70" workbookViewId="0">
      <selection activeCell="K7" sqref="K7"/>
    </sheetView>
  </sheetViews>
  <sheetFormatPr defaultRowHeight="14.5" x14ac:dyDescent="0.35"/>
  <cols>
    <col min="1" max="1" width="16.54296875" style="191" customWidth="1"/>
    <col min="2" max="2" width="60.54296875" style="191" customWidth="1"/>
    <col min="3" max="3" width="12.08984375" style="191" customWidth="1"/>
    <col min="4" max="4" width="12.81640625" style="191" bestFit="1" customWidth="1"/>
    <col min="5" max="5" width="15" style="191" bestFit="1" customWidth="1"/>
    <col min="6" max="6" width="12.453125" style="191" customWidth="1"/>
    <col min="7" max="7" width="17.7265625" style="191" bestFit="1" customWidth="1"/>
    <col min="8" max="8" width="12.54296875" style="191" customWidth="1"/>
    <col min="9" max="9" width="14" style="191" bestFit="1" customWidth="1"/>
    <col min="10" max="10" width="18" style="191" bestFit="1" customWidth="1"/>
    <col min="11" max="11" width="12.1796875" style="191" customWidth="1"/>
    <col min="12" max="12" width="8.7265625" style="186"/>
    <col min="13" max="13" width="14.36328125" style="186" customWidth="1"/>
    <col min="14" max="14" width="11.54296875" style="186" customWidth="1"/>
    <col min="15" max="15" width="38.7265625" style="186" customWidth="1"/>
    <col min="16" max="18" width="15.7265625" style="186" customWidth="1"/>
    <col min="19" max="20" width="18.7265625" style="186" customWidth="1"/>
    <col min="21" max="16384" width="8.7265625" style="186"/>
  </cols>
  <sheetData>
    <row r="1" spans="1:11" x14ac:dyDescent="0.35">
      <c r="A1" s="189" t="s">
        <v>3</v>
      </c>
      <c r="B1" s="189"/>
      <c r="C1" s="190"/>
    </row>
    <row r="2" spans="1:11" x14ac:dyDescent="0.35">
      <c r="A2" s="189" t="s">
        <v>118</v>
      </c>
      <c r="B2" s="189"/>
      <c r="C2" s="190"/>
    </row>
    <row r="3" spans="1:11" x14ac:dyDescent="0.35">
      <c r="A3" s="14"/>
      <c r="B3" s="14"/>
      <c r="C3" s="190"/>
    </row>
    <row r="4" spans="1:11" x14ac:dyDescent="0.35">
      <c r="A4" s="192" t="s">
        <v>26</v>
      </c>
      <c r="B4" s="192"/>
      <c r="C4" s="193"/>
      <c r="D4" s="193"/>
      <c r="E4" s="193"/>
    </row>
    <row r="5" spans="1:11" x14ac:dyDescent="0.35">
      <c r="A5" s="192" t="s">
        <v>25</v>
      </c>
      <c r="B5" s="192"/>
      <c r="C5" s="194"/>
      <c r="D5" s="194"/>
      <c r="E5" s="194"/>
    </row>
    <row r="6" spans="1:11" x14ac:dyDescent="0.35">
      <c r="A6" s="192" t="s">
        <v>27</v>
      </c>
      <c r="B6" s="192"/>
      <c r="C6" s="195"/>
      <c r="D6" s="195"/>
      <c r="E6" s="195"/>
    </row>
    <row r="7" spans="1:11" ht="52.5" customHeight="1" x14ac:dyDescent="0.35">
      <c r="A7" s="196" t="s">
        <v>16</v>
      </c>
      <c r="B7" s="196" t="s">
        <v>17</v>
      </c>
      <c r="C7" s="46" t="s">
        <v>18</v>
      </c>
      <c r="D7" s="46" t="s">
        <v>85</v>
      </c>
      <c r="E7" s="46" t="s">
        <v>88</v>
      </c>
      <c r="F7" s="46" t="s">
        <v>119</v>
      </c>
      <c r="G7" s="46" t="s">
        <v>87</v>
      </c>
      <c r="H7" s="46" t="s">
        <v>84</v>
      </c>
      <c r="I7" s="46" t="s">
        <v>28</v>
      </c>
      <c r="J7" s="46" t="s">
        <v>19</v>
      </c>
      <c r="K7" s="46" t="s">
        <v>120</v>
      </c>
    </row>
    <row r="8" spans="1:11" s="211" customFormat="1" x14ac:dyDescent="0.35">
      <c r="A8" s="212"/>
      <c r="B8" s="15"/>
      <c r="C8" s="219"/>
      <c r="D8" s="214"/>
      <c r="E8" s="214"/>
      <c r="F8" s="214"/>
      <c r="G8" s="215">
        <f>F8-E8</f>
        <v>0</v>
      </c>
      <c r="H8" s="223"/>
      <c r="I8" s="225" t="e">
        <f>F8/D8</f>
        <v>#DIV/0!</v>
      </c>
      <c r="J8" s="209"/>
      <c r="K8" s="15"/>
    </row>
    <row r="9" spans="1:11" s="211" customFormat="1" x14ac:dyDescent="0.35">
      <c r="A9" s="213"/>
      <c r="B9" s="16"/>
      <c r="C9" s="220"/>
      <c r="D9" s="216"/>
      <c r="E9" s="216"/>
      <c r="F9" s="216"/>
      <c r="G9" s="217">
        <f t="shared" ref="G9:G15" si="0">F9-E9</f>
        <v>0</v>
      </c>
      <c r="H9" s="224"/>
      <c r="I9" s="226" t="e">
        <f t="shared" ref="I9:I15" si="1">F9/D9</f>
        <v>#DIV/0!</v>
      </c>
      <c r="J9" s="210"/>
      <c r="K9" s="16"/>
    </row>
    <row r="10" spans="1:11" s="211" customFormat="1" x14ac:dyDescent="0.35">
      <c r="A10" s="212"/>
      <c r="B10" s="15"/>
      <c r="C10" s="219"/>
      <c r="D10" s="218"/>
      <c r="E10" s="218"/>
      <c r="F10" s="218"/>
      <c r="G10" s="215">
        <f t="shared" si="0"/>
        <v>0</v>
      </c>
      <c r="H10" s="223"/>
      <c r="I10" s="225" t="e">
        <f t="shared" si="1"/>
        <v>#DIV/0!</v>
      </c>
      <c r="J10" s="209"/>
      <c r="K10" s="15"/>
    </row>
    <row r="11" spans="1:11" s="211" customFormat="1" x14ac:dyDescent="0.35">
      <c r="A11" s="213"/>
      <c r="B11" s="16"/>
      <c r="C11" s="220"/>
      <c r="D11" s="216"/>
      <c r="E11" s="216"/>
      <c r="F11" s="216"/>
      <c r="G11" s="217">
        <f t="shared" si="0"/>
        <v>0</v>
      </c>
      <c r="H11" s="224"/>
      <c r="I11" s="226" t="e">
        <f t="shared" si="1"/>
        <v>#DIV/0!</v>
      </c>
      <c r="J11" s="210"/>
      <c r="K11" s="16"/>
    </row>
    <row r="12" spans="1:11" s="211" customFormat="1" x14ac:dyDescent="0.35">
      <c r="A12" s="212"/>
      <c r="B12" s="15"/>
      <c r="C12" s="219"/>
      <c r="D12" s="218"/>
      <c r="E12" s="218"/>
      <c r="F12" s="218"/>
      <c r="G12" s="215">
        <f t="shared" si="0"/>
        <v>0</v>
      </c>
      <c r="H12" s="223"/>
      <c r="I12" s="225" t="e">
        <f t="shared" si="1"/>
        <v>#DIV/0!</v>
      </c>
      <c r="J12" s="209"/>
      <c r="K12" s="15"/>
    </row>
    <row r="13" spans="1:11" s="211" customFormat="1" x14ac:dyDescent="0.35">
      <c r="A13" s="213"/>
      <c r="B13" s="16"/>
      <c r="C13" s="221"/>
      <c r="D13" s="216"/>
      <c r="E13" s="216"/>
      <c r="F13" s="216"/>
      <c r="G13" s="217">
        <f t="shared" si="0"/>
        <v>0</v>
      </c>
      <c r="H13" s="224"/>
      <c r="I13" s="226" t="e">
        <f t="shared" si="1"/>
        <v>#DIV/0!</v>
      </c>
      <c r="J13" s="210"/>
      <c r="K13" s="16"/>
    </row>
    <row r="14" spans="1:11" s="211" customFormat="1" x14ac:dyDescent="0.35">
      <c r="A14" s="212"/>
      <c r="B14" s="15"/>
      <c r="C14" s="222"/>
      <c r="D14" s="218"/>
      <c r="E14" s="218"/>
      <c r="F14" s="218"/>
      <c r="G14" s="215">
        <f t="shared" si="0"/>
        <v>0</v>
      </c>
      <c r="H14" s="223"/>
      <c r="I14" s="225" t="e">
        <f t="shared" si="1"/>
        <v>#DIV/0!</v>
      </c>
      <c r="J14" s="209"/>
      <c r="K14" s="15"/>
    </row>
    <row r="15" spans="1:11" s="211" customFormat="1" x14ac:dyDescent="0.35">
      <c r="A15" s="213"/>
      <c r="B15" s="16"/>
      <c r="C15" s="221"/>
      <c r="D15" s="216"/>
      <c r="E15" s="216"/>
      <c r="F15" s="216"/>
      <c r="G15" s="217">
        <f t="shared" si="0"/>
        <v>0</v>
      </c>
      <c r="H15" s="224"/>
      <c r="I15" s="226" t="e">
        <f t="shared" si="1"/>
        <v>#DIV/0!</v>
      </c>
      <c r="J15" s="210"/>
      <c r="K15" s="16"/>
    </row>
    <row r="18" spans="1:20" x14ac:dyDescent="0.35">
      <c r="A18" s="197" t="s">
        <v>4</v>
      </c>
    </row>
    <row r="19" spans="1:20" s="191" customFormat="1" ht="29" customHeight="1" x14ac:dyDescent="0.35">
      <c r="A19" s="151" t="s">
        <v>37</v>
      </c>
      <c r="B19" s="151"/>
      <c r="C19" s="151"/>
      <c r="D19" s="151"/>
      <c r="E19" s="151"/>
      <c r="F19" s="151"/>
      <c r="G19" s="151"/>
      <c r="H19" s="151"/>
      <c r="I19" s="151"/>
      <c r="J19" s="151"/>
      <c r="K19" s="151"/>
      <c r="L19" s="151"/>
    </row>
    <row r="20" spans="1:20" s="191" customFormat="1" ht="29" customHeight="1" x14ac:dyDescent="0.35">
      <c r="A20" s="151" t="s">
        <v>38</v>
      </c>
      <c r="B20" s="151"/>
      <c r="C20" s="151"/>
      <c r="D20" s="151"/>
      <c r="E20" s="151"/>
      <c r="F20" s="151"/>
      <c r="G20" s="151"/>
      <c r="H20" s="151"/>
      <c r="I20" s="151"/>
      <c r="J20" s="151"/>
      <c r="K20" s="151"/>
      <c r="L20" s="151"/>
    </row>
    <row r="21" spans="1:20" s="191" customFormat="1" ht="29" customHeight="1" x14ac:dyDescent="0.35">
      <c r="A21" s="151" t="s">
        <v>39</v>
      </c>
      <c r="B21" s="151"/>
      <c r="C21" s="151"/>
      <c r="D21" s="151"/>
      <c r="E21" s="151"/>
      <c r="F21" s="151"/>
      <c r="G21" s="151"/>
      <c r="H21" s="151"/>
      <c r="I21" s="151"/>
      <c r="J21" s="151"/>
      <c r="K21" s="151"/>
      <c r="L21" s="151"/>
    </row>
    <row r="22" spans="1:20" s="191" customFormat="1" ht="29" customHeight="1" x14ac:dyDescent="0.35">
      <c r="A22" s="151" t="s">
        <v>40</v>
      </c>
      <c r="B22" s="151"/>
      <c r="C22" s="151"/>
      <c r="D22" s="151"/>
      <c r="E22" s="151"/>
      <c r="F22" s="151"/>
      <c r="G22" s="151"/>
      <c r="H22" s="151"/>
      <c r="I22" s="151"/>
      <c r="J22" s="151"/>
      <c r="K22" s="151"/>
      <c r="L22" s="151"/>
    </row>
    <row r="23" spans="1:20" s="191" customFormat="1" ht="29" customHeight="1" x14ac:dyDescent="0.35">
      <c r="A23" s="151" t="s">
        <v>41</v>
      </c>
      <c r="B23" s="151"/>
      <c r="C23" s="151"/>
      <c r="D23" s="151"/>
      <c r="E23" s="151"/>
      <c r="F23" s="151"/>
      <c r="G23" s="151"/>
      <c r="H23" s="151"/>
      <c r="I23" s="151"/>
      <c r="J23" s="151"/>
      <c r="K23" s="151"/>
      <c r="L23" s="151"/>
    </row>
    <row r="24" spans="1:20" s="191" customFormat="1" ht="29" customHeight="1" x14ac:dyDescent="0.35">
      <c r="A24" s="151" t="s">
        <v>86</v>
      </c>
      <c r="B24" s="151"/>
      <c r="C24" s="151"/>
      <c r="D24" s="151"/>
      <c r="E24" s="151"/>
      <c r="F24" s="151"/>
      <c r="G24" s="151"/>
      <c r="H24" s="151"/>
      <c r="I24" s="151"/>
      <c r="J24" s="151"/>
      <c r="K24" s="151"/>
      <c r="L24" s="151"/>
      <c r="M24" s="127"/>
      <c r="N24" s="127"/>
    </row>
    <row r="25" spans="1:20" ht="29" customHeight="1" x14ac:dyDescent="0.35">
      <c r="A25" s="198" t="s">
        <v>89</v>
      </c>
      <c r="B25" s="198"/>
      <c r="C25" s="198"/>
      <c r="D25" s="198"/>
      <c r="E25" s="198"/>
      <c r="F25" s="198"/>
      <c r="G25" s="198"/>
      <c r="H25" s="198"/>
      <c r="I25" s="198"/>
      <c r="J25" s="198"/>
      <c r="K25" s="198"/>
      <c r="L25" s="198"/>
    </row>
    <row r="26" spans="1:20" ht="29" customHeight="1" x14ac:dyDescent="0.35">
      <c r="A26" s="198" t="s">
        <v>90</v>
      </c>
      <c r="B26" s="198"/>
      <c r="C26" s="198"/>
      <c r="D26" s="198"/>
      <c r="E26" s="198"/>
      <c r="F26" s="198"/>
      <c r="G26" s="198"/>
      <c r="H26" s="198"/>
      <c r="I26" s="198"/>
      <c r="J26" s="198"/>
      <c r="K26" s="198"/>
      <c r="L26" s="198"/>
    </row>
    <row r="27" spans="1:20" ht="29" customHeight="1" x14ac:dyDescent="0.35">
      <c r="A27" s="198" t="s">
        <v>91</v>
      </c>
      <c r="B27" s="198"/>
      <c r="C27" s="198"/>
      <c r="D27" s="198"/>
      <c r="E27" s="198"/>
      <c r="F27" s="198"/>
      <c r="G27" s="198"/>
      <c r="H27" s="198"/>
      <c r="I27" s="198"/>
      <c r="J27" s="198"/>
      <c r="K27" s="198"/>
      <c r="L27" s="198"/>
    </row>
    <row r="28" spans="1:20" ht="29" customHeight="1" x14ac:dyDescent="0.35">
      <c r="N28" s="199" t="s">
        <v>29</v>
      </c>
      <c r="O28" s="199"/>
      <c r="P28" s="199"/>
      <c r="Q28" s="199"/>
      <c r="R28" s="199"/>
      <c r="S28" s="199"/>
      <c r="T28" s="199"/>
    </row>
    <row r="29" spans="1:20" x14ac:dyDescent="0.35">
      <c r="N29" s="191"/>
      <c r="O29" s="191"/>
      <c r="P29" s="191"/>
      <c r="Q29" s="191"/>
      <c r="R29" s="191"/>
      <c r="S29" s="191"/>
      <c r="T29" s="191"/>
    </row>
    <row r="30" spans="1:20" ht="39" x14ac:dyDescent="0.35">
      <c r="N30" s="46" t="s">
        <v>16</v>
      </c>
      <c r="O30" s="46" t="s">
        <v>30</v>
      </c>
      <c r="P30" s="46" t="s">
        <v>31</v>
      </c>
      <c r="Q30" s="46" t="s">
        <v>32</v>
      </c>
      <c r="R30" s="46" t="s">
        <v>33</v>
      </c>
      <c r="S30" s="46" t="s">
        <v>34</v>
      </c>
      <c r="T30" s="46" t="s">
        <v>35</v>
      </c>
    </row>
    <row r="31" spans="1:20" x14ac:dyDescent="0.35">
      <c r="N31" s="200" t="s">
        <v>81</v>
      </c>
      <c r="O31" s="201"/>
      <c r="P31" s="201"/>
      <c r="Q31" s="201"/>
      <c r="R31" s="201"/>
      <c r="S31" s="201"/>
      <c r="T31" s="202"/>
    </row>
    <row r="32" spans="1:20" x14ac:dyDescent="0.35">
      <c r="N32" s="15"/>
      <c r="O32" s="15"/>
      <c r="P32" s="15"/>
      <c r="Q32" s="66"/>
      <c r="R32" s="18"/>
      <c r="S32" s="19"/>
      <c r="T32" s="17"/>
    </row>
    <row r="33" spans="14:20" x14ac:dyDescent="0.35">
      <c r="N33" s="187"/>
      <c r="O33" s="16"/>
      <c r="P33" s="16"/>
      <c r="Q33" s="67"/>
      <c r="R33" s="21"/>
      <c r="S33" s="22"/>
      <c r="T33" s="20"/>
    </row>
    <row r="34" spans="14:20" x14ac:dyDescent="0.35">
      <c r="N34" s="188"/>
      <c r="O34" s="15"/>
      <c r="P34" s="15"/>
      <c r="Q34" s="66"/>
      <c r="R34" s="18"/>
      <c r="S34" s="19"/>
      <c r="T34" s="17"/>
    </row>
    <row r="35" spans="14:20" x14ac:dyDescent="0.35">
      <c r="N35" s="203"/>
      <c r="O35" s="204"/>
      <c r="P35" s="204"/>
      <c r="Q35" s="204"/>
      <c r="R35" s="205"/>
      <c r="S35" s="23" t="s">
        <v>36</v>
      </c>
      <c r="T35" s="24">
        <f>SUM(T32:T34)</f>
        <v>0</v>
      </c>
    </row>
    <row r="36" spans="14:20" x14ac:dyDescent="0.35">
      <c r="N36" s="206" t="s">
        <v>80</v>
      </c>
      <c r="O36" s="207"/>
      <c r="P36" s="207"/>
      <c r="Q36" s="207"/>
      <c r="R36" s="207"/>
      <c r="S36" s="207"/>
      <c r="T36" s="208"/>
    </row>
    <row r="37" spans="14:20" x14ac:dyDescent="0.35">
      <c r="N37" s="15"/>
      <c r="O37" s="15"/>
      <c r="P37" s="15"/>
      <c r="Q37" s="66"/>
      <c r="R37" s="18"/>
      <c r="S37" s="19"/>
      <c r="T37" s="17"/>
    </row>
    <row r="38" spans="14:20" x14ac:dyDescent="0.35">
      <c r="N38" s="187"/>
      <c r="O38" s="16"/>
      <c r="P38" s="16"/>
      <c r="Q38" s="67"/>
      <c r="R38" s="21"/>
      <c r="S38" s="22"/>
      <c r="T38" s="20"/>
    </row>
    <row r="39" spans="14:20" x14ac:dyDescent="0.35">
      <c r="N39" s="188"/>
      <c r="O39" s="15"/>
      <c r="P39" s="15"/>
      <c r="Q39" s="66"/>
      <c r="R39" s="18"/>
      <c r="S39" s="19"/>
      <c r="T39" s="17"/>
    </row>
    <row r="40" spans="14:20" x14ac:dyDescent="0.35">
      <c r="N40" s="203"/>
      <c r="O40" s="204"/>
      <c r="P40" s="204"/>
      <c r="Q40" s="204"/>
      <c r="R40" s="205"/>
      <c r="S40" s="23" t="s">
        <v>36</v>
      </c>
      <c r="T40" s="24">
        <f>SUM(T37:T39)</f>
        <v>0</v>
      </c>
    </row>
    <row r="41" spans="14:20" x14ac:dyDescent="0.35">
      <c r="N41" s="200" t="s">
        <v>82</v>
      </c>
      <c r="O41" s="201"/>
      <c r="P41" s="201"/>
      <c r="Q41" s="201"/>
      <c r="R41" s="201"/>
      <c r="S41" s="201"/>
      <c r="T41" s="202"/>
    </row>
    <row r="42" spans="14:20" x14ac:dyDescent="0.35">
      <c r="N42" s="15"/>
      <c r="O42" s="15"/>
      <c r="P42" s="15"/>
      <c r="Q42" s="66"/>
      <c r="R42" s="18"/>
      <c r="S42" s="19"/>
      <c r="T42" s="17"/>
    </row>
    <row r="43" spans="14:20" x14ac:dyDescent="0.35">
      <c r="N43" s="187"/>
      <c r="O43" s="16"/>
      <c r="P43" s="16"/>
      <c r="Q43" s="67"/>
      <c r="R43" s="21"/>
      <c r="S43" s="22"/>
      <c r="T43" s="20"/>
    </row>
    <row r="44" spans="14:20" x14ac:dyDescent="0.35">
      <c r="N44" s="188"/>
      <c r="O44" s="15"/>
      <c r="P44" s="15"/>
      <c r="Q44" s="66"/>
      <c r="R44" s="18"/>
      <c r="S44" s="19"/>
      <c r="T44" s="17"/>
    </row>
    <row r="45" spans="14:20" x14ac:dyDescent="0.35">
      <c r="N45" s="203"/>
      <c r="O45" s="204"/>
      <c r="P45" s="204"/>
      <c r="Q45" s="204"/>
      <c r="R45" s="205"/>
      <c r="S45" s="23" t="s">
        <v>36</v>
      </c>
      <c r="T45" s="24">
        <f>SUM(T42:T44)</f>
        <v>0</v>
      </c>
    </row>
    <row r="46" spans="14:20" x14ac:dyDescent="0.35">
      <c r="N46" s="206" t="s">
        <v>83</v>
      </c>
      <c r="O46" s="207"/>
      <c r="P46" s="207"/>
      <c r="Q46" s="207"/>
      <c r="R46" s="207"/>
      <c r="S46" s="207"/>
      <c r="T46" s="208"/>
    </row>
    <row r="47" spans="14:20" x14ac:dyDescent="0.35">
      <c r="N47" s="15"/>
      <c r="O47" s="15"/>
      <c r="P47" s="15"/>
      <c r="Q47" s="66"/>
      <c r="R47" s="18"/>
      <c r="S47" s="19"/>
      <c r="T47" s="17"/>
    </row>
    <row r="48" spans="14:20" x14ac:dyDescent="0.35">
      <c r="N48" s="187"/>
      <c r="O48" s="16"/>
      <c r="P48" s="16"/>
      <c r="Q48" s="67"/>
      <c r="R48" s="21"/>
      <c r="S48" s="22"/>
      <c r="T48" s="20"/>
    </row>
    <row r="49" spans="14:20" x14ac:dyDescent="0.35">
      <c r="N49" s="188"/>
      <c r="O49" s="15"/>
      <c r="P49" s="15"/>
      <c r="Q49" s="66"/>
      <c r="R49" s="18"/>
      <c r="S49" s="19"/>
      <c r="T49" s="17"/>
    </row>
    <row r="50" spans="14:20" x14ac:dyDescent="0.35">
      <c r="N50" s="203"/>
      <c r="O50" s="204"/>
      <c r="P50" s="204"/>
      <c r="Q50" s="204"/>
      <c r="R50" s="205"/>
      <c r="S50" s="23" t="s">
        <v>36</v>
      </c>
      <c r="T50" s="24">
        <f>SUM(T47:T49)</f>
        <v>0</v>
      </c>
    </row>
    <row r="51" spans="14:20" x14ac:dyDescent="0.35">
      <c r="N51" s="200" t="s">
        <v>104</v>
      </c>
      <c r="O51" s="201"/>
      <c r="P51" s="201"/>
      <c r="Q51" s="201"/>
      <c r="R51" s="201"/>
      <c r="S51" s="201"/>
      <c r="T51" s="202"/>
    </row>
    <row r="52" spans="14:20" x14ac:dyDescent="0.35">
      <c r="N52" s="15"/>
      <c r="O52" s="15"/>
      <c r="P52" s="15"/>
      <c r="Q52" s="66"/>
      <c r="R52" s="18"/>
      <c r="S52" s="19"/>
      <c r="T52" s="17"/>
    </row>
    <row r="53" spans="14:20" x14ac:dyDescent="0.35">
      <c r="N53" s="187"/>
      <c r="O53" s="16"/>
      <c r="P53" s="16"/>
      <c r="Q53" s="67"/>
      <c r="R53" s="21"/>
      <c r="S53" s="22"/>
      <c r="T53" s="20"/>
    </row>
    <row r="54" spans="14:20" x14ac:dyDescent="0.35">
      <c r="N54" s="188"/>
      <c r="O54" s="15"/>
      <c r="P54" s="15"/>
      <c r="Q54" s="66"/>
      <c r="R54" s="18"/>
      <c r="S54" s="19"/>
      <c r="T54" s="17"/>
    </row>
    <row r="55" spans="14:20" x14ac:dyDescent="0.35">
      <c r="N55" s="203"/>
      <c r="O55" s="204"/>
      <c r="P55" s="204"/>
      <c r="Q55" s="204"/>
      <c r="R55" s="205"/>
      <c r="S55" s="23" t="s">
        <v>36</v>
      </c>
      <c r="T55" s="24">
        <f>SUM(T52:T54)</f>
        <v>0</v>
      </c>
    </row>
    <row r="56" spans="14:20" x14ac:dyDescent="0.35">
      <c r="N56" s="206" t="s">
        <v>105</v>
      </c>
      <c r="O56" s="207"/>
      <c r="P56" s="207"/>
      <c r="Q56" s="207"/>
      <c r="R56" s="207"/>
      <c r="S56" s="207"/>
      <c r="T56" s="208"/>
    </row>
    <row r="57" spans="14:20" x14ac:dyDescent="0.35">
      <c r="N57" s="15"/>
      <c r="O57" s="15"/>
      <c r="P57" s="15"/>
      <c r="Q57" s="66"/>
      <c r="R57" s="18"/>
      <c r="S57" s="19"/>
      <c r="T57" s="17"/>
    </row>
    <row r="58" spans="14:20" x14ac:dyDescent="0.35">
      <c r="N58" s="187"/>
      <c r="O58" s="16"/>
      <c r="P58" s="16"/>
      <c r="Q58" s="67"/>
      <c r="R58" s="21"/>
      <c r="S58" s="22"/>
      <c r="T58" s="20"/>
    </row>
    <row r="59" spans="14:20" x14ac:dyDescent="0.35">
      <c r="N59" s="188"/>
      <c r="O59" s="15"/>
      <c r="P59" s="15"/>
      <c r="Q59" s="66"/>
      <c r="R59" s="18"/>
      <c r="S59" s="19"/>
      <c r="T59" s="17"/>
    </row>
    <row r="60" spans="14:20" x14ac:dyDescent="0.35">
      <c r="N60" s="203"/>
      <c r="O60" s="204"/>
      <c r="P60" s="204"/>
      <c r="Q60" s="204"/>
      <c r="R60" s="205"/>
      <c r="S60" s="23" t="s">
        <v>36</v>
      </c>
      <c r="T60" s="24">
        <f>SUM(T57:T59)</f>
        <v>0</v>
      </c>
    </row>
    <row r="61" spans="14:20" x14ac:dyDescent="0.35">
      <c r="N61" s="200" t="s">
        <v>106</v>
      </c>
      <c r="O61" s="201"/>
      <c r="P61" s="201"/>
      <c r="Q61" s="201"/>
      <c r="R61" s="201"/>
      <c r="S61" s="201"/>
      <c r="T61" s="202"/>
    </row>
    <row r="62" spans="14:20" x14ac:dyDescent="0.35">
      <c r="N62" s="15"/>
      <c r="O62" s="15"/>
      <c r="P62" s="15"/>
      <c r="Q62" s="66"/>
      <c r="R62" s="18"/>
      <c r="S62" s="19"/>
      <c r="T62" s="17"/>
    </row>
    <row r="63" spans="14:20" x14ac:dyDescent="0.35">
      <c r="N63" s="187"/>
      <c r="O63" s="16"/>
      <c r="P63" s="16"/>
      <c r="Q63" s="67"/>
      <c r="R63" s="21"/>
      <c r="S63" s="22"/>
      <c r="T63" s="20"/>
    </row>
    <row r="64" spans="14:20" x14ac:dyDescent="0.35">
      <c r="N64" s="188"/>
      <c r="O64" s="15"/>
      <c r="P64" s="15"/>
      <c r="Q64" s="66"/>
      <c r="R64" s="18"/>
      <c r="S64" s="19"/>
      <c r="T64" s="17"/>
    </row>
    <row r="65" spans="14:20" x14ac:dyDescent="0.35">
      <c r="N65" s="203"/>
      <c r="O65" s="204"/>
      <c r="P65" s="204"/>
      <c r="Q65" s="204"/>
      <c r="R65" s="205"/>
      <c r="S65" s="23" t="s">
        <v>36</v>
      </c>
      <c r="T65" s="24">
        <f>SUM(T62:T64)</f>
        <v>0</v>
      </c>
    </row>
    <row r="66" spans="14:20" x14ac:dyDescent="0.35">
      <c r="N66" s="206" t="s">
        <v>107</v>
      </c>
      <c r="O66" s="207"/>
      <c r="P66" s="207"/>
      <c r="Q66" s="207"/>
      <c r="R66" s="207"/>
      <c r="S66" s="207"/>
      <c r="T66" s="208"/>
    </row>
    <row r="67" spans="14:20" x14ac:dyDescent="0.35">
      <c r="N67" s="15"/>
      <c r="O67" s="15"/>
      <c r="P67" s="15"/>
      <c r="Q67" s="66"/>
      <c r="R67" s="18"/>
      <c r="S67" s="19"/>
      <c r="T67" s="17"/>
    </row>
    <row r="68" spans="14:20" x14ac:dyDescent="0.35">
      <c r="N68" s="187"/>
      <c r="O68" s="16"/>
      <c r="P68" s="16"/>
      <c r="Q68" s="67"/>
      <c r="R68" s="21"/>
      <c r="S68" s="22"/>
      <c r="T68" s="20"/>
    </row>
    <row r="69" spans="14:20" x14ac:dyDescent="0.35">
      <c r="N69" s="188"/>
      <c r="O69" s="15"/>
      <c r="P69" s="15"/>
      <c r="Q69" s="66"/>
      <c r="R69" s="18"/>
      <c r="S69" s="19"/>
      <c r="T69" s="17"/>
    </row>
    <row r="70" spans="14:20" x14ac:dyDescent="0.35">
      <c r="N70" s="203"/>
      <c r="O70" s="204"/>
      <c r="P70" s="204"/>
      <c r="Q70" s="204"/>
      <c r="R70" s="205"/>
      <c r="S70" s="23" t="s">
        <v>36</v>
      </c>
      <c r="T70" s="24">
        <f>SUM(T67:T69)</f>
        <v>0</v>
      </c>
    </row>
    <row r="71" spans="14:20" x14ac:dyDescent="0.35">
      <c r="N71" s="206" t="s">
        <v>108</v>
      </c>
      <c r="O71" s="207"/>
      <c r="P71" s="207"/>
      <c r="Q71" s="207"/>
      <c r="R71" s="207"/>
      <c r="S71" s="207"/>
      <c r="T71" s="208"/>
    </row>
    <row r="72" spans="14:20" x14ac:dyDescent="0.35">
      <c r="N72" s="15"/>
      <c r="O72" s="15"/>
      <c r="P72" s="15"/>
      <c r="Q72" s="66"/>
      <c r="R72" s="18"/>
      <c r="S72" s="19"/>
      <c r="T72" s="17"/>
    </row>
    <row r="73" spans="14:20" x14ac:dyDescent="0.35">
      <c r="N73" s="187"/>
      <c r="O73" s="16"/>
      <c r="P73" s="16"/>
      <c r="Q73" s="67"/>
      <c r="R73" s="21"/>
      <c r="S73" s="22"/>
      <c r="T73" s="20"/>
    </row>
    <row r="74" spans="14:20" x14ac:dyDescent="0.35">
      <c r="N74" s="188"/>
      <c r="O74" s="15"/>
      <c r="P74" s="15"/>
      <c r="Q74" s="66"/>
      <c r="R74" s="18"/>
      <c r="S74" s="19"/>
      <c r="T74" s="17"/>
    </row>
    <row r="75" spans="14:20" x14ac:dyDescent="0.35">
      <c r="N75" s="203"/>
      <c r="O75" s="204"/>
      <c r="P75" s="204"/>
      <c r="Q75" s="204"/>
      <c r="R75" s="205"/>
      <c r="S75" s="23" t="s">
        <v>36</v>
      </c>
      <c r="T75" s="24">
        <f>SUM(T72:T74)</f>
        <v>0</v>
      </c>
    </row>
    <row r="76" spans="14:20" x14ac:dyDescent="0.35">
      <c r="N76" s="200" t="s">
        <v>109</v>
      </c>
      <c r="O76" s="201"/>
      <c r="P76" s="201"/>
      <c r="Q76" s="201"/>
      <c r="R76" s="201"/>
      <c r="S76" s="201"/>
      <c r="T76" s="202"/>
    </row>
    <row r="77" spans="14:20" x14ac:dyDescent="0.35">
      <c r="N77" s="15"/>
      <c r="O77" s="15"/>
      <c r="P77" s="15"/>
      <c r="Q77" s="66"/>
      <c r="R77" s="18"/>
      <c r="S77" s="19"/>
      <c r="T77" s="17"/>
    </row>
    <row r="78" spans="14:20" x14ac:dyDescent="0.35">
      <c r="N78" s="187"/>
      <c r="O78" s="16"/>
      <c r="P78" s="16"/>
      <c r="Q78" s="67"/>
      <c r="R78" s="21"/>
      <c r="S78" s="22"/>
      <c r="T78" s="20"/>
    </row>
    <row r="79" spans="14:20" x14ac:dyDescent="0.35">
      <c r="N79" s="188"/>
      <c r="O79" s="15"/>
      <c r="P79" s="15"/>
      <c r="Q79" s="66"/>
      <c r="R79" s="18"/>
      <c r="S79" s="19"/>
      <c r="T79" s="17"/>
    </row>
    <row r="80" spans="14:20" x14ac:dyDescent="0.35">
      <c r="N80" s="203"/>
      <c r="O80" s="204"/>
      <c r="P80" s="204"/>
      <c r="Q80" s="204"/>
      <c r="R80" s="205"/>
      <c r="S80" s="23" t="s">
        <v>36</v>
      </c>
      <c r="T80" s="24">
        <f>SUM(T77:T79)</f>
        <v>0</v>
      </c>
    </row>
    <row r="81" spans="14:20" x14ac:dyDescent="0.35">
      <c r="N81" s="206" t="s">
        <v>110</v>
      </c>
      <c r="O81" s="207"/>
      <c r="P81" s="207"/>
      <c r="Q81" s="207"/>
      <c r="R81" s="207"/>
      <c r="S81" s="207"/>
      <c r="T81" s="208"/>
    </row>
    <row r="82" spans="14:20" x14ac:dyDescent="0.35">
      <c r="N82" s="15"/>
      <c r="O82" s="15"/>
      <c r="P82" s="15"/>
      <c r="Q82" s="66"/>
      <c r="R82" s="18"/>
      <c r="S82" s="19"/>
      <c r="T82" s="17"/>
    </row>
    <row r="83" spans="14:20" x14ac:dyDescent="0.35">
      <c r="N83" s="187"/>
      <c r="O83" s="16"/>
      <c r="P83" s="16"/>
      <c r="Q83" s="67"/>
      <c r="R83" s="21"/>
      <c r="S83" s="22"/>
      <c r="T83" s="20"/>
    </row>
    <row r="84" spans="14:20" x14ac:dyDescent="0.35">
      <c r="N84" s="188"/>
      <c r="O84" s="15"/>
      <c r="P84" s="15"/>
      <c r="Q84" s="66"/>
      <c r="R84" s="18"/>
      <c r="S84" s="19"/>
      <c r="T84" s="17"/>
    </row>
    <row r="85" spans="14:20" x14ac:dyDescent="0.35">
      <c r="N85" s="203"/>
      <c r="O85" s="204"/>
      <c r="P85" s="204"/>
      <c r="Q85" s="204"/>
      <c r="R85" s="205"/>
      <c r="S85" s="23" t="s">
        <v>36</v>
      </c>
      <c r="T85" s="24">
        <f>SUM(T82:T84)</f>
        <v>0</v>
      </c>
    </row>
  </sheetData>
  <mergeCells count="40">
    <mergeCell ref="N76:T76"/>
    <mergeCell ref="N80:R80"/>
    <mergeCell ref="N81:T81"/>
    <mergeCell ref="N85:R85"/>
    <mergeCell ref="A2:B2"/>
    <mergeCell ref="N65:R65"/>
    <mergeCell ref="N66:T66"/>
    <mergeCell ref="N70:R70"/>
    <mergeCell ref="N71:T71"/>
    <mergeCell ref="N75:R75"/>
    <mergeCell ref="N51:T51"/>
    <mergeCell ref="N55:R55"/>
    <mergeCell ref="N56:T56"/>
    <mergeCell ref="N60:R60"/>
    <mergeCell ref="N61:T61"/>
    <mergeCell ref="N41:T41"/>
    <mergeCell ref="N45:R45"/>
    <mergeCell ref="N46:T46"/>
    <mergeCell ref="N50:R50"/>
    <mergeCell ref="C4:E4"/>
    <mergeCell ref="C5:E5"/>
    <mergeCell ref="C6:E6"/>
    <mergeCell ref="A19:L19"/>
    <mergeCell ref="A20:L20"/>
    <mergeCell ref="A21:L21"/>
    <mergeCell ref="A22:L22"/>
    <mergeCell ref="A23:L23"/>
    <mergeCell ref="A24:L24"/>
    <mergeCell ref="A25:L25"/>
    <mergeCell ref="A26:L26"/>
    <mergeCell ref="N35:R35"/>
    <mergeCell ref="N36:T36"/>
    <mergeCell ref="N40:R40"/>
    <mergeCell ref="N31:T31"/>
    <mergeCell ref="A1:B1"/>
    <mergeCell ref="A4:B4"/>
    <mergeCell ref="A5:B5"/>
    <mergeCell ref="A6:B6"/>
    <mergeCell ref="N28:T28"/>
    <mergeCell ref="A27:L27"/>
  </mergeCells>
  <phoneticPr fontId="20" type="noConversion"/>
  <conditionalFormatting sqref="G8:G15">
    <cfRule type="cellIs" dxfId="0" priority="1" operator="equal">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zoomScale="85" zoomScaleNormal="85" zoomScaleSheetLayoutView="70" workbookViewId="0">
      <selection activeCell="N8" sqref="N8:N15"/>
    </sheetView>
  </sheetViews>
  <sheetFormatPr defaultColWidth="9.26953125" defaultRowHeight="14.5" x14ac:dyDescent="0.35"/>
  <cols>
    <col min="1" max="1" width="20.7265625" style="1" customWidth="1"/>
    <col min="2" max="2" width="12.36328125" style="1" bestFit="1" customWidth="1"/>
    <col min="3" max="3" width="18" style="1" bestFit="1" customWidth="1"/>
    <col min="4" max="4" width="13.6328125" style="1" customWidth="1"/>
    <col min="5" max="5" width="22.7265625" style="1" customWidth="1"/>
    <col min="6" max="9" width="15.453125" style="1" customWidth="1"/>
    <col min="10" max="10" width="20.6328125" style="1" customWidth="1"/>
    <col min="11" max="12" width="20.81640625" style="1" customWidth="1"/>
    <col min="13" max="13" width="20.81640625" customWidth="1"/>
    <col min="14" max="14" width="20.81640625" style="1" customWidth="1"/>
    <col min="15" max="15" width="4.7265625" style="1" customWidth="1"/>
    <col min="16" max="17" width="20.81640625" style="1" customWidth="1"/>
    <col min="18" max="18" width="15.7265625" style="1" bestFit="1" customWidth="1"/>
    <col min="19" max="16384" width="9.26953125" style="1"/>
  </cols>
  <sheetData>
    <row r="1" spans="1:19" x14ac:dyDescent="0.35">
      <c r="A1" s="13" t="s">
        <v>3</v>
      </c>
      <c r="B1" s="6"/>
    </row>
    <row r="2" spans="1:19" x14ac:dyDescent="0.35">
      <c r="A2" s="13" t="s">
        <v>48</v>
      </c>
      <c r="B2" s="6"/>
    </row>
    <row r="3" spans="1:19" x14ac:dyDescent="0.35">
      <c r="A3" s="122"/>
      <c r="B3" s="6"/>
    </row>
    <row r="4" spans="1:19" x14ac:dyDescent="0.35">
      <c r="A4" s="147" t="s">
        <v>26</v>
      </c>
      <c r="B4" s="147"/>
      <c r="C4" s="148"/>
      <c r="D4" s="148"/>
      <c r="E4" s="148"/>
      <c r="M4" s="1"/>
      <c r="N4"/>
      <c r="P4" s="153" t="s">
        <v>50</v>
      </c>
      <c r="Q4" s="153"/>
    </row>
    <row r="5" spans="1:19" x14ac:dyDescent="0.35">
      <c r="A5" s="147" t="s">
        <v>25</v>
      </c>
      <c r="B5" s="147"/>
      <c r="C5" s="149"/>
      <c r="D5" s="149"/>
      <c r="E5" s="149"/>
      <c r="M5" s="1"/>
      <c r="N5"/>
      <c r="P5" s="154"/>
      <c r="Q5" s="154"/>
    </row>
    <row r="6" spans="1:19" ht="15" thickBot="1" x14ac:dyDescent="0.4">
      <c r="A6" s="152" t="s">
        <v>49</v>
      </c>
      <c r="B6" s="152"/>
      <c r="C6" s="150"/>
      <c r="D6" s="150"/>
      <c r="E6" s="150"/>
      <c r="M6" s="1"/>
      <c r="N6"/>
      <c r="P6" s="12"/>
      <c r="Q6" s="12"/>
    </row>
    <row r="7" spans="1:19" ht="65" customHeight="1" x14ac:dyDescent="0.3">
      <c r="A7" s="45" t="s">
        <v>24</v>
      </c>
      <c r="B7" s="45" t="s">
        <v>1</v>
      </c>
      <c r="C7" s="45" t="s">
        <v>2</v>
      </c>
      <c r="D7" s="45" t="s">
        <v>5</v>
      </c>
      <c r="E7" s="45" t="s">
        <v>0</v>
      </c>
      <c r="F7" s="45" t="s">
        <v>117</v>
      </c>
      <c r="G7" s="45" t="s">
        <v>112</v>
      </c>
      <c r="H7" s="45" t="s">
        <v>75</v>
      </c>
      <c r="I7" s="45" t="s">
        <v>113</v>
      </c>
      <c r="J7" s="45" t="s">
        <v>8</v>
      </c>
      <c r="K7" s="45" t="s">
        <v>44</v>
      </c>
      <c r="L7" s="45" t="s">
        <v>45</v>
      </c>
      <c r="M7" s="45" t="s">
        <v>46</v>
      </c>
      <c r="N7" s="45" t="s">
        <v>47</v>
      </c>
      <c r="P7" s="25" t="s">
        <v>42</v>
      </c>
      <c r="Q7" s="26" t="s">
        <v>43</v>
      </c>
    </row>
    <row r="8" spans="1:19" s="9" customFormat="1" ht="14" x14ac:dyDescent="0.3">
      <c r="A8" s="29" t="s">
        <v>23</v>
      </c>
      <c r="B8" s="30"/>
      <c r="C8" s="30"/>
      <c r="D8" s="30"/>
      <c r="E8" s="31"/>
      <c r="F8" s="133"/>
      <c r="G8" s="41">
        <f>$C$29</f>
        <v>348773.97000000003</v>
      </c>
      <c r="H8" s="144" t="s">
        <v>94</v>
      </c>
      <c r="I8" s="35">
        <f>$I$25</f>
        <v>900</v>
      </c>
      <c r="J8" s="35">
        <f t="shared" ref="J8:J17" si="0">G8*F8</f>
        <v>0</v>
      </c>
      <c r="K8" s="36"/>
      <c r="L8" s="180">
        <f>'PIP Table'!T35</f>
        <v>0</v>
      </c>
      <c r="M8" s="180">
        <f>'POS Schedule'!M8</f>
        <v>0</v>
      </c>
      <c r="N8" s="180">
        <f t="shared" ref="N8:N17" si="1">J8-L8+M8</f>
        <v>0</v>
      </c>
      <c r="P8" s="116">
        <f>N8</f>
        <v>0</v>
      </c>
      <c r="Q8" s="117">
        <f t="shared" ref="Q8:Q17" si="2">D8*I8</f>
        <v>0</v>
      </c>
      <c r="R8" s="10"/>
    </row>
    <row r="9" spans="1:19" s="9" customFormat="1" ht="14" x14ac:dyDescent="0.25">
      <c r="A9" s="32"/>
      <c r="B9" s="33"/>
      <c r="C9" s="33"/>
      <c r="D9" s="33"/>
      <c r="E9" s="34"/>
      <c r="F9" s="136"/>
      <c r="G9" s="40">
        <f t="shared" ref="G9:G17" si="3">$C$29</f>
        <v>348773.97000000003</v>
      </c>
      <c r="H9" s="145" t="s">
        <v>94</v>
      </c>
      <c r="I9" s="37">
        <f t="shared" ref="I9:I17" si="4">$I$25</f>
        <v>900</v>
      </c>
      <c r="J9" s="37">
        <f t="shared" si="0"/>
        <v>0</v>
      </c>
      <c r="K9" s="38"/>
      <c r="L9" s="181">
        <f>'PIP Table'!T40</f>
        <v>0</v>
      </c>
      <c r="M9" s="181">
        <f>'POS Schedule'!M9</f>
        <v>0</v>
      </c>
      <c r="N9" s="181">
        <f t="shared" si="1"/>
        <v>0</v>
      </c>
      <c r="P9" s="27">
        <f>N9+'POS Schedule'!H1010</f>
        <v>0</v>
      </c>
      <c r="Q9" s="28">
        <f t="shared" si="2"/>
        <v>0</v>
      </c>
      <c r="R9" s="10"/>
    </row>
    <row r="10" spans="1:19" s="9" customFormat="1" ht="14" x14ac:dyDescent="0.3">
      <c r="A10" s="29"/>
      <c r="B10" s="30"/>
      <c r="C10" s="30"/>
      <c r="D10" s="30"/>
      <c r="E10" s="31"/>
      <c r="F10" s="133"/>
      <c r="G10" s="41">
        <f t="shared" si="3"/>
        <v>348773.97000000003</v>
      </c>
      <c r="H10" s="144" t="s">
        <v>94</v>
      </c>
      <c r="I10" s="35">
        <f t="shared" si="4"/>
        <v>900</v>
      </c>
      <c r="J10" s="35">
        <f t="shared" si="0"/>
        <v>0</v>
      </c>
      <c r="K10" s="39"/>
      <c r="L10" s="180">
        <f>'PIP Table'!T45</f>
        <v>0</v>
      </c>
      <c r="M10" s="180">
        <f>'POS Schedule'!M10</f>
        <v>0</v>
      </c>
      <c r="N10" s="180">
        <f t="shared" si="1"/>
        <v>0</v>
      </c>
      <c r="P10" s="118">
        <f t="shared" ref="P10:P17" si="5">N10+IF(P9&lt;0,P9,0)</f>
        <v>0</v>
      </c>
      <c r="Q10" s="119">
        <f t="shared" si="2"/>
        <v>0</v>
      </c>
      <c r="R10" s="10"/>
    </row>
    <row r="11" spans="1:19" s="9" customFormat="1" ht="14" x14ac:dyDescent="0.25">
      <c r="A11" s="32"/>
      <c r="B11" s="33"/>
      <c r="C11" s="33"/>
      <c r="D11" s="33"/>
      <c r="E11" s="34"/>
      <c r="F11" s="136"/>
      <c r="G11" s="40">
        <f t="shared" si="3"/>
        <v>348773.97000000003</v>
      </c>
      <c r="H11" s="145" t="s">
        <v>94</v>
      </c>
      <c r="I11" s="37">
        <f t="shared" si="4"/>
        <v>900</v>
      </c>
      <c r="J11" s="37">
        <f t="shared" si="0"/>
        <v>0</v>
      </c>
      <c r="K11" s="38"/>
      <c r="L11" s="181">
        <f>'PIP Table'!T50</f>
        <v>0</v>
      </c>
      <c r="M11" s="181">
        <f>'POS Schedule'!M11</f>
        <v>0</v>
      </c>
      <c r="N11" s="181">
        <f t="shared" si="1"/>
        <v>0</v>
      </c>
      <c r="P11" s="27">
        <f t="shared" si="5"/>
        <v>0</v>
      </c>
      <c r="Q11" s="28">
        <f t="shared" si="2"/>
        <v>0</v>
      </c>
      <c r="R11" s="10"/>
    </row>
    <row r="12" spans="1:19" s="9" customFormat="1" ht="14" x14ac:dyDescent="0.3">
      <c r="A12" s="29"/>
      <c r="B12" s="30"/>
      <c r="C12" s="30"/>
      <c r="D12" s="30"/>
      <c r="E12" s="31"/>
      <c r="F12" s="133"/>
      <c r="G12" s="41">
        <f t="shared" si="3"/>
        <v>348773.97000000003</v>
      </c>
      <c r="H12" s="144" t="s">
        <v>94</v>
      </c>
      <c r="I12" s="35">
        <f t="shared" si="4"/>
        <v>900</v>
      </c>
      <c r="J12" s="35">
        <f t="shared" si="0"/>
        <v>0</v>
      </c>
      <c r="K12" s="39"/>
      <c r="L12" s="180">
        <f>'PIP Table'!T55</f>
        <v>0</v>
      </c>
      <c r="M12" s="180">
        <f>'POS Schedule'!M12</f>
        <v>0</v>
      </c>
      <c r="N12" s="180">
        <f t="shared" si="1"/>
        <v>0</v>
      </c>
      <c r="P12" s="116">
        <f t="shared" si="5"/>
        <v>0</v>
      </c>
      <c r="Q12" s="117">
        <f t="shared" si="2"/>
        <v>0</v>
      </c>
      <c r="R12" s="10"/>
    </row>
    <row r="13" spans="1:19" s="9" customFormat="1" ht="14" x14ac:dyDescent="0.25">
      <c r="A13" s="32"/>
      <c r="B13" s="33"/>
      <c r="C13" s="33"/>
      <c r="D13" s="33"/>
      <c r="E13" s="34"/>
      <c r="F13" s="136"/>
      <c r="G13" s="40">
        <f t="shared" si="3"/>
        <v>348773.97000000003</v>
      </c>
      <c r="H13" s="145" t="s">
        <v>94</v>
      </c>
      <c r="I13" s="37">
        <f t="shared" si="4"/>
        <v>900</v>
      </c>
      <c r="J13" s="37">
        <f t="shared" si="0"/>
        <v>0</v>
      </c>
      <c r="K13" s="38"/>
      <c r="L13" s="181">
        <f>'PIP Table'!T60</f>
        <v>0</v>
      </c>
      <c r="M13" s="181">
        <f>'POS Schedule'!M13</f>
        <v>0</v>
      </c>
      <c r="N13" s="181">
        <f t="shared" si="1"/>
        <v>0</v>
      </c>
      <c r="P13" s="27">
        <f t="shared" si="5"/>
        <v>0</v>
      </c>
      <c r="Q13" s="28">
        <f t="shared" si="2"/>
        <v>0</v>
      </c>
      <c r="R13" s="10"/>
      <c r="S13" s="10"/>
    </row>
    <row r="14" spans="1:19" s="9" customFormat="1" ht="14" x14ac:dyDescent="0.3">
      <c r="A14" s="29"/>
      <c r="B14" s="30"/>
      <c r="C14" s="30"/>
      <c r="D14" s="30"/>
      <c r="E14" s="31"/>
      <c r="F14" s="133"/>
      <c r="G14" s="41">
        <f t="shared" si="3"/>
        <v>348773.97000000003</v>
      </c>
      <c r="H14" s="144" t="s">
        <v>94</v>
      </c>
      <c r="I14" s="35">
        <f t="shared" si="4"/>
        <v>900</v>
      </c>
      <c r="J14" s="35">
        <f t="shared" si="0"/>
        <v>0</v>
      </c>
      <c r="K14" s="39"/>
      <c r="L14" s="180">
        <f>'PIP Table'!T65</f>
        <v>0</v>
      </c>
      <c r="M14" s="180">
        <f>'POS Schedule'!M14</f>
        <v>0</v>
      </c>
      <c r="N14" s="180">
        <f t="shared" si="1"/>
        <v>0</v>
      </c>
      <c r="P14" s="116">
        <f t="shared" si="5"/>
        <v>0</v>
      </c>
      <c r="Q14" s="117">
        <f t="shared" si="2"/>
        <v>0</v>
      </c>
      <c r="R14" s="10"/>
    </row>
    <row r="15" spans="1:19" s="9" customFormat="1" ht="14" x14ac:dyDescent="0.25">
      <c r="A15" s="32"/>
      <c r="B15" s="33"/>
      <c r="C15" s="33"/>
      <c r="D15" s="33"/>
      <c r="E15" s="34"/>
      <c r="F15" s="136"/>
      <c r="G15" s="40">
        <f t="shared" si="3"/>
        <v>348773.97000000003</v>
      </c>
      <c r="H15" s="145" t="s">
        <v>94</v>
      </c>
      <c r="I15" s="37">
        <f t="shared" si="4"/>
        <v>900</v>
      </c>
      <c r="J15" s="37">
        <f t="shared" si="0"/>
        <v>0</v>
      </c>
      <c r="K15" s="68"/>
      <c r="L15" s="181">
        <f>'PIP Table'!T70</f>
        <v>0</v>
      </c>
      <c r="M15" s="181">
        <f>'POS Schedule'!M15</f>
        <v>0</v>
      </c>
      <c r="N15" s="181">
        <f t="shared" si="1"/>
        <v>0</v>
      </c>
      <c r="P15" s="27">
        <f t="shared" si="5"/>
        <v>0</v>
      </c>
      <c r="Q15" s="28">
        <f t="shared" si="2"/>
        <v>0</v>
      </c>
      <c r="R15" s="10"/>
      <c r="S15" s="10"/>
    </row>
    <row r="16" spans="1:19" s="9" customFormat="1" ht="14" x14ac:dyDescent="0.3">
      <c r="A16" s="29"/>
      <c r="B16" s="30"/>
      <c r="C16" s="30"/>
      <c r="D16" s="30"/>
      <c r="E16" s="31"/>
      <c r="F16" s="133"/>
      <c r="G16" s="41">
        <f t="shared" si="3"/>
        <v>348773.97000000003</v>
      </c>
      <c r="H16" s="144" t="s">
        <v>94</v>
      </c>
      <c r="I16" s="35">
        <f t="shared" si="4"/>
        <v>900</v>
      </c>
      <c r="J16" s="35">
        <f t="shared" si="0"/>
        <v>0</v>
      </c>
      <c r="K16" s="39"/>
      <c r="L16" s="180">
        <f>'PIP Table'!T75</f>
        <v>0</v>
      </c>
      <c r="M16" s="180">
        <f>'POS Schedule'!M16</f>
        <v>0</v>
      </c>
      <c r="N16" s="180">
        <f t="shared" si="1"/>
        <v>0</v>
      </c>
      <c r="P16" s="116">
        <f t="shared" si="5"/>
        <v>0</v>
      </c>
      <c r="Q16" s="117">
        <f t="shared" si="2"/>
        <v>0</v>
      </c>
      <c r="R16" s="10"/>
    </row>
    <row r="17" spans="1:19" s="9" customFormat="1" thickBot="1" x14ac:dyDescent="0.3">
      <c r="A17" s="32"/>
      <c r="B17" s="33"/>
      <c r="C17" s="33"/>
      <c r="D17" s="33"/>
      <c r="E17" s="34"/>
      <c r="F17" s="136"/>
      <c r="G17" s="40">
        <f t="shared" si="3"/>
        <v>348773.97000000003</v>
      </c>
      <c r="H17" s="145" t="s">
        <v>94</v>
      </c>
      <c r="I17" s="37">
        <f t="shared" si="4"/>
        <v>900</v>
      </c>
      <c r="J17" s="37">
        <f t="shared" si="0"/>
        <v>0</v>
      </c>
      <c r="K17" s="38"/>
      <c r="L17" s="181">
        <f>'PIP Table'!T80</f>
        <v>0</v>
      </c>
      <c r="M17" s="181">
        <f>'POS Schedule'!M17</f>
        <v>0</v>
      </c>
      <c r="N17" s="181">
        <f t="shared" si="1"/>
        <v>0</v>
      </c>
      <c r="P17" s="27">
        <f t="shared" si="5"/>
        <v>0</v>
      </c>
      <c r="Q17" s="28">
        <f t="shared" si="2"/>
        <v>0</v>
      </c>
      <c r="R17" s="10"/>
      <c r="S17" s="10"/>
    </row>
    <row r="18" spans="1:19" thickTop="1" x14ac:dyDescent="0.3">
      <c r="A18" s="97"/>
      <c r="B18" s="97"/>
      <c r="C18" s="98"/>
      <c r="D18" s="97">
        <f>SUM(D7:D17)</f>
        <v>0</v>
      </c>
      <c r="E18" s="182" t="s">
        <v>69</v>
      </c>
      <c r="F18" s="141">
        <f>SUM(F8:F17)</f>
        <v>0</v>
      </c>
      <c r="G18" s="99"/>
      <c r="H18" s="99"/>
      <c r="I18" s="97"/>
      <c r="J18" s="100">
        <f>SUM(J8:J17)</f>
        <v>0</v>
      </c>
      <c r="K18" s="100"/>
      <c r="L18" s="101">
        <f>SUM(L8:L17)</f>
        <v>0</v>
      </c>
      <c r="M18" s="100">
        <f>SUM(M8:M17)</f>
        <v>0</v>
      </c>
      <c r="N18" s="102">
        <f>J18-L18+M18</f>
        <v>0</v>
      </c>
      <c r="P18" s="103" cm="1">
        <f t="array" ref="P18">IF(LOOKUP(2,1/(P8:P17&lt;&gt;""),P8:P17)&gt;=0, SUMIF(P8:P17, "&gt;0"),LOOKUP(2,1/(P8:P17&lt;&gt;""),P8:P17))</f>
        <v>0</v>
      </c>
      <c r="Q18" s="104">
        <f>SUM(Q8:Q17)</f>
        <v>0</v>
      </c>
    </row>
    <row r="19" spans="1:19" s="9" customFormat="1" thickBot="1" x14ac:dyDescent="0.35">
      <c r="A19" s="105"/>
      <c r="B19" s="106"/>
      <c r="C19" s="107"/>
      <c r="D19" s="106"/>
      <c r="E19" s="183" t="s">
        <v>116</v>
      </c>
      <c r="F19" s="142">
        <f>IF(F21&gt;F18, F22,0)</f>
        <v>0</v>
      </c>
      <c r="G19" s="41">
        <f t="shared" ref="G19" si="6">$C$29</f>
        <v>348773.97000000003</v>
      </c>
      <c r="H19" s="144" t="s">
        <v>94</v>
      </c>
      <c r="I19" s="108"/>
      <c r="J19" s="108">
        <f>G19*F19</f>
        <v>0</v>
      </c>
      <c r="K19" s="108"/>
      <c r="L19" s="108"/>
      <c r="M19" s="108">
        <f>'POS Schedule'!M27</f>
        <v>0</v>
      </c>
      <c r="N19" s="108">
        <f t="shared" ref="N19" si="7">J19-L19+M19</f>
        <v>0</v>
      </c>
      <c r="P19" s="109">
        <f>N19</f>
        <v>0</v>
      </c>
      <c r="Q19" s="110">
        <f>D19*I19</f>
        <v>0</v>
      </c>
      <c r="R19" s="10"/>
    </row>
    <row r="20" spans="1:19" ht="17.5" thickTop="1" x14ac:dyDescent="0.6">
      <c r="A20" s="97"/>
      <c r="B20" s="97"/>
      <c r="C20" s="98"/>
      <c r="D20" s="97"/>
      <c r="E20" s="184" t="s">
        <v>79</v>
      </c>
      <c r="F20" s="141"/>
      <c r="G20" s="99"/>
      <c r="H20" s="99"/>
      <c r="I20" s="97"/>
      <c r="J20" s="111">
        <f>J18+J19</f>
        <v>0</v>
      </c>
      <c r="K20" s="100"/>
      <c r="L20" s="101">
        <f>L18+L19</f>
        <v>0</v>
      </c>
      <c r="M20" s="111">
        <f>M18+M19</f>
        <v>0</v>
      </c>
      <c r="N20" s="101">
        <f>J20-L20+M20</f>
        <v>0</v>
      </c>
      <c r="P20" s="112">
        <f>P18+P19</f>
        <v>0</v>
      </c>
      <c r="Q20" s="113">
        <f>Q18+Q19</f>
        <v>0</v>
      </c>
    </row>
    <row r="21" spans="1:19" ht="15" thickBot="1" x14ac:dyDescent="0.4">
      <c r="E21" s="185" t="s">
        <v>92</v>
      </c>
      <c r="F21" s="133"/>
      <c r="I21" s="2"/>
      <c r="J21" s="2"/>
      <c r="L21" s="2"/>
      <c r="N21"/>
      <c r="P21" s="114" t="s">
        <v>76</v>
      </c>
      <c r="Q21" s="115"/>
    </row>
    <row r="22" spans="1:19" x14ac:dyDescent="0.35">
      <c r="E22" s="185" t="s">
        <v>70</v>
      </c>
      <c r="F22" s="143">
        <f>F21-F18</f>
        <v>0</v>
      </c>
      <c r="I22" s="2"/>
      <c r="J22" s="2"/>
      <c r="K22" s="2"/>
      <c r="L22" s="2"/>
      <c r="N22"/>
      <c r="P22" s="2"/>
    </row>
    <row r="23" spans="1:19" ht="15" thickBot="1" x14ac:dyDescent="0.4"/>
    <row r="24" spans="1:19" ht="15" customHeight="1" x14ac:dyDescent="0.35">
      <c r="A24" s="163" t="s">
        <v>114</v>
      </c>
      <c r="B24" s="164"/>
      <c r="C24" s="165"/>
      <c r="E24" s="157" t="s">
        <v>6</v>
      </c>
      <c r="F24" s="158"/>
      <c r="G24" s="158"/>
      <c r="H24" s="158"/>
      <c r="I24" s="159"/>
      <c r="N24" s="2"/>
    </row>
    <row r="25" spans="1:19" ht="15.75" customHeight="1" thickBot="1" x14ac:dyDescent="0.4">
      <c r="A25" s="166" t="s">
        <v>51</v>
      </c>
      <c r="B25" s="167"/>
      <c r="C25" s="43">
        <v>231943.13</v>
      </c>
      <c r="E25" s="160" t="s">
        <v>7</v>
      </c>
      <c r="F25" s="161"/>
      <c r="G25" s="161"/>
      <c r="H25" s="162"/>
      <c r="I25" s="42">
        <v>900</v>
      </c>
      <c r="J25" s="8"/>
    </row>
    <row r="26" spans="1:19" x14ac:dyDescent="0.35">
      <c r="A26" s="168" t="s">
        <v>20</v>
      </c>
      <c r="B26" s="169"/>
      <c r="C26" s="43">
        <v>50227.18</v>
      </c>
    </row>
    <row r="27" spans="1:19" ht="16.5" customHeight="1" x14ac:dyDescent="0.35">
      <c r="A27" s="168" t="s">
        <v>21</v>
      </c>
      <c r="B27" s="169"/>
      <c r="C27" s="43">
        <v>39541.199999999997</v>
      </c>
      <c r="M27">
        <f>-1-1</f>
        <v>-2</v>
      </c>
    </row>
    <row r="28" spans="1:19" x14ac:dyDescent="0.35">
      <c r="A28" s="166" t="s">
        <v>22</v>
      </c>
      <c r="B28" s="167"/>
      <c r="C28" s="43">
        <v>27062.46</v>
      </c>
    </row>
    <row r="29" spans="1:19" ht="15" thickBot="1" x14ac:dyDescent="0.4">
      <c r="A29" s="155" t="s">
        <v>115</v>
      </c>
      <c r="B29" s="156"/>
      <c r="C29" s="44">
        <f>SUM(C25:C28)</f>
        <v>348773.97000000003</v>
      </c>
    </row>
    <row r="31" spans="1:19" ht="16.5" customHeight="1" x14ac:dyDescent="0.35"/>
    <row r="32" spans="1:19" x14ac:dyDescent="0.35">
      <c r="A32" s="3" t="s">
        <v>4</v>
      </c>
    </row>
    <row r="33" spans="1:1" ht="16" customHeight="1" x14ac:dyDescent="0.35">
      <c r="A33" s="1" t="s">
        <v>37</v>
      </c>
    </row>
    <row r="34" spans="1:1" ht="16" customHeight="1" x14ac:dyDescent="0.35">
      <c r="A34" s="1" t="s">
        <v>52</v>
      </c>
    </row>
    <row r="35" spans="1:1" ht="16" customHeight="1" x14ac:dyDescent="0.35">
      <c r="A35" s="1" t="s">
        <v>53</v>
      </c>
    </row>
    <row r="36" spans="1:1" ht="16" customHeight="1" x14ac:dyDescent="0.35">
      <c r="A36" s="1" t="s">
        <v>54</v>
      </c>
    </row>
    <row r="37" spans="1:1" ht="16" customHeight="1" x14ac:dyDescent="0.35">
      <c r="A37" s="1" t="s">
        <v>55</v>
      </c>
    </row>
    <row r="38" spans="1:1" ht="16" customHeight="1" x14ac:dyDescent="0.35">
      <c r="A38" s="1" t="s">
        <v>56</v>
      </c>
    </row>
    <row r="39" spans="1:1" ht="16" customHeight="1" x14ac:dyDescent="0.35">
      <c r="A39" s="1" t="s">
        <v>57</v>
      </c>
    </row>
    <row r="40" spans="1:1" ht="16" customHeight="1" x14ac:dyDescent="0.35">
      <c r="A40" s="1" t="s">
        <v>71</v>
      </c>
    </row>
    <row r="41" spans="1:1" ht="16" customHeight="1" x14ac:dyDescent="0.35">
      <c r="A41" s="1" t="s">
        <v>72</v>
      </c>
    </row>
    <row r="42" spans="1:1" ht="16" customHeight="1" x14ac:dyDescent="0.35">
      <c r="A42" s="1" t="s">
        <v>77</v>
      </c>
    </row>
    <row r="43" spans="1:1" ht="16" customHeight="1" x14ac:dyDescent="0.35">
      <c r="A43" s="1" t="s">
        <v>93</v>
      </c>
    </row>
  </sheetData>
  <mergeCells count="15">
    <mergeCell ref="A4:B4"/>
    <mergeCell ref="A5:B5"/>
    <mergeCell ref="A6:B6"/>
    <mergeCell ref="P4:Q5"/>
    <mergeCell ref="A29:B29"/>
    <mergeCell ref="E24:I24"/>
    <mergeCell ref="A24:C24"/>
    <mergeCell ref="A25:B25"/>
    <mergeCell ref="A28:B28"/>
    <mergeCell ref="A26:B26"/>
    <mergeCell ref="A27:B27"/>
    <mergeCell ref="C4:E4"/>
    <mergeCell ref="C5:E5"/>
    <mergeCell ref="C6:E6"/>
    <mergeCell ref="E25:H25"/>
  </mergeCells>
  <conditionalFormatting sqref="P8:P19">
    <cfRule type="cellIs" dxfId="5" priority="3" operator="lessThan">
      <formula>0</formula>
    </cfRule>
  </conditionalFormatting>
  <conditionalFormatting sqref="P20:Q20">
    <cfRule type="cellIs" dxfId="4" priority="4" operator="lessThan">
      <formula>0</formula>
    </cfRule>
  </conditionalFormatting>
  <conditionalFormatting sqref="L8:N17">
    <cfRule type="cellIs" dxfId="2" priority="1" operator="lessThan">
      <formula>0</formula>
    </cfRule>
  </conditionalFormatting>
  <pageMargins left="0.70866141732283472" right="0.70866141732283472" top="0.74803149606299213" bottom="0.74803149606299213" header="0.31496062992125984" footer="0.31496062992125984"/>
  <pageSetup paperSize="8" scale="64" orientation="landscape" r:id="rId1"/>
  <headerFooter>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2"/>
  <sheetViews>
    <sheetView zoomScale="85" zoomScaleNormal="85" zoomScaleSheetLayoutView="85" workbookViewId="0">
      <selection activeCell="H13" sqref="H13"/>
    </sheetView>
  </sheetViews>
  <sheetFormatPr defaultColWidth="9.1796875" defaultRowHeight="12.5" zeroHeight="1" outlineLevelCol="1" x14ac:dyDescent="0.25"/>
  <cols>
    <col min="1" max="1" width="15.26953125" style="4" customWidth="1"/>
    <col min="2" max="2" width="9.81640625" style="5" customWidth="1"/>
    <col min="3" max="3" width="13.7265625" style="6" bestFit="1" customWidth="1"/>
    <col min="4" max="4" width="11.1796875" style="6" customWidth="1"/>
    <col min="5" max="9" width="10.7265625" style="4" customWidth="1"/>
    <col min="10" max="12" width="15.7265625" style="4" customWidth="1" outlineLevel="1"/>
    <col min="13" max="13" width="15.7265625" style="4" customWidth="1"/>
    <col min="14" max="15" width="10.7265625" style="4" customWidth="1" outlineLevel="1"/>
    <col min="16" max="16" width="10.7265625" style="11" customWidth="1" outlineLevel="1"/>
    <col min="17" max="17" width="16.7265625" style="11" customWidth="1"/>
    <col min="18" max="18" width="2.7265625" style="4" customWidth="1"/>
    <col min="19" max="16384" width="9.1796875" style="4"/>
  </cols>
  <sheetData>
    <row r="1" spans="1:17" ht="13" x14ac:dyDescent="0.3">
      <c r="A1" s="146" t="s">
        <v>3</v>
      </c>
      <c r="B1" s="146"/>
    </row>
    <row r="2" spans="1:17" ht="13" x14ac:dyDescent="0.3">
      <c r="A2" s="13" t="s">
        <v>58</v>
      </c>
      <c r="B2" s="14"/>
    </row>
    <row r="3" spans="1:17" ht="13" x14ac:dyDescent="0.3">
      <c r="A3" s="122"/>
      <c r="B3" s="14"/>
    </row>
    <row r="4" spans="1:17" ht="13" x14ac:dyDescent="0.3">
      <c r="A4" s="147" t="s">
        <v>26</v>
      </c>
      <c r="B4" s="147"/>
      <c r="C4" s="148"/>
      <c r="D4" s="148"/>
      <c r="E4" s="148"/>
    </row>
    <row r="5" spans="1:17" ht="13" x14ac:dyDescent="0.3">
      <c r="A5" s="147" t="s">
        <v>25</v>
      </c>
      <c r="B5" s="147"/>
      <c r="C5" s="149"/>
      <c r="D5" s="149"/>
      <c r="E5" s="149"/>
    </row>
    <row r="6" spans="1:17" ht="13.5" thickBot="1" x14ac:dyDescent="0.35">
      <c r="A6" s="147" t="s">
        <v>49</v>
      </c>
      <c r="B6" s="147"/>
      <c r="C6" s="150"/>
      <c r="D6" s="150"/>
      <c r="E6" s="150"/>
      <c r="N6" s="178" t="s">
        <v>67</v>
      </c>
      <c r="O6" s="178"/>
      <c r="P6" s="178"/>
      <c r="Q6" s="178"/>
    </row>
    <row r="7" spans="1:17" ht="63" thickTop="1" x14ac:dyDescent="0.25">
      <c r="A7" s="62" t="s">
        <v>24</v>
      </c>
      <c r="B7" s="62" t="s">
        <v>59</v>
      </c>
      <c r="C7" s="62" t="s">
        <v>9</v>
      </c>
      <c r="D7" s="62" t="s">
        <v>0</v>
      </c>
      <c r="E7" s="62" t="s">
        <v>73</v>
      </c>
      <c r="F7" s="62" t="s">
        <v>10</v>
      </c>
      <c r="G7" s="62" t="s">
        <v>60</v>
      </c>
      <c r="H7" s="62" t="s">
        <v>96</v>
      </c>
      <c r="I7" s="62" t="s">
        <v>11</v>
      </c>
      <c r="J7" s="62" t="s">
        <v>61</v>
      </c>
      <c r="K7" s="62" t="s">
        <v>12</v>
      </c>
      <c r="L7" s="63" t="s">
        <v>62</v>
      </c>
      <c r="M7" s="65" t="s">
        <v>63</v>
      </c>
      <c r="N7" s="64" t="s">
        <v>13</v>
      </c>
      <c r="O7" s="62" t="s">
        <v>14</v>
      </c>
      <c r="P7" s="62" t="s">
        <v>15</v>
      </c>
      <c r="Q7" s="74" t="s">
        <v>68</v>
      </c>
    </row>
    <row r="8" spans="1:17" s="7" customFormat="1" ht="13" x14ac:dyDescent="0.3">
      <c r="A8" s="29" t="s">
        <v>23</v>
      </c>
      <c r="B8" s="31"/>
      <c r="C8" s="31"/>
      <c r="D8" s="31"/>
      <c r="E8" s="133"/>
      <c r="F8" s="47">
        <v>5.8099999999999999E-2</v>
      </c>
      <c r="G8" s="132">
        <f t="shared" ref="G8:G25" si="0">IFERROR(E8*F8,0)</f>
        <v>0</v>
      </c>
      <c r="H8" s="133"/>
      <c r="I8" s="134">
        <f t="shared" ref="I8:I27" si="1">IFERROR(G8-H8,0)</f>
        <v>0</v>
      </c>
      <c r="J8" s="48">
        <f t="shared" ref="J8:J25" si="2">$D$33</f>
        <v>0</v>
      </c>
      <c r="K8" s="49">
        <f>Table34[[#This Row],[Rate per Hectare (2.)]]*Table34[[#This Row],[Total Site Area (NDA)(ha)
(5.)]]</f>
        <v>0</v>
      </c>
      <c r="L8" s="50" t="s">
        <v>94</v>
      </c>
      <c r="M8" s="120">
        <f>IFERROR(J8*I8,0)</f>
        <v>0</v>
      </c>
      <c r="N8" s="51">
        <f t="shared" ref="N8:N28" si="3">IFERROR(G8/E8,0)</f>
        <v>0</v>
      </c>
      <c r="O8" s="52">
        <f t="shared" ref="O8:O28" si="4">IFERROR(H8/E8,0)</f>
        <v>0</v>
      </c>
      <c r="P8" s="53">
        <f t="shared" ref="P8" si="5">IFERROR(N8-O8,0)</f>
        <v>0</v>
      </c>
      <c r="Q8" s="120">
        <f>IFERROR(K8*P8,0)</f>
        <v>0</v>
      </c>
    </row>
    <row r="9" spans="1:17" s="7" customFormat="1" ht="13" x14ac:dyDescent="0.3">
      <c r="A9" s="32"/>
      <c r="B9" s="34"/>
      <c r="C9" s="34"/>
      <c r="D9" s="34"/>
      <c r="E9" s="136"/>
      <c r="F9" s="54">
        <v>5.8099999999999999E-2</v>
      </c>
      <c r="G9" s="135">
        <f t="shared" si="0"/>
        <v>0</v>
      </c>
      <c r="H9" s="136"/>
      <c r="I9" s="137">
        <f t="shared" si="1"/>
        <v>0</v>
      </c>
      <c r="J9" s="55">
        <f t="shared" si="2"/>
        <v>0</v>
      </c>
      <c r="K9" s="56">
        <f>Table34[[#This Row],[Rate per Hectare (2.)]]*Table34[[#This Row],[Total Site Area (NDA)(ha)
(5.)]]</f>
        <v>0</v>
      </c>
      <c r="L9" s="57" t="s">
        <v>94</v>
      </c>
      <c r="M9" s="58">
        <f t="shared" ref="M9:M27" si="6">IFERROR(J9*I9,0)</f>
        <v>0</v>
      </c>
      <c r="N9" s="59">
        <f t="shared" si="3"/>
        <v>0</v>
      </c>
      <c r="O9" s="60">
        <f t="shared" si="4"/>
        <v>0</v>
      </c>
      <c r="P9" s="61">
        <f t="shared" ref="P9:P27" si="7">IFERROR(N9-O9,0)</f>
        <v>0</v>
      </c>
      <c r="Q9" s="58">
        <f t="shared" ref="Q9:Q27" si="8">IFERROR(K9*P9,0)</f>
        <v>0</v>
      </c>
    </row>
    <row r="10" spans="1:17" ht="13" x14ac:dyDescent="0.3">
      <c r="A10" s="29"/>
      <c r="B10" s="31"/>
      <c r="C10" s="31"/>
      <c r="D10" s="31"/>
      <c r="E10" s="133"/>
      <c r="F10" s="47">
        <v>5.8099999999999999E-2</v>
      </c>
      <c r="G10" s="132">
        <f t="shared" si="0"/>
        <v>0</v>
      </c>
      <c r="H10" s="133"/>
      <c r="I10" s="134">
        <f t="shared" si="1"/>
        <v>0</v>
      </c>
      <c r="J10" s="48">
        <f t="shared" si="2"/>
        <v>0</v>
      </c>
      <c r="K10" s="49">
        <f>Table34[[#This Row],[Rate per Hectare (2.)]]*Table34[[#This Row],[Total Site Area (NDA)(ha)
(5.)]]</f>
        <v>0</v>
      </c>
      <c r="L10" s="50" t="s">
        <v>94</v>
      </c>
      <c r="M10" s="121">
        <f t="shared" si="6"/>
        <v>0</v>
      </c>
      <c r="N10" s="51">
        <f t="shared" si="3"/>
        <v>0</v>
      </c>
      <c r="O10" s="52">
        <f t="shared" si="4"/>
        <v>0</v>
      </c>
      <c r="P10" s="53">
        <f t="shared" si="7"/>
        <v>0</v>
      </c>
      <c r="Q10" s="121">
        <f t="shared" si="8"/>
        <v>0</v>
      </c>
    </row>
    <row r="11" spans="1:17" x14ac:dyDescent="0.25">
      <c r="A11" s="32"/>
      <c r="B11" s="34"/>
      <c r="C11" s="34"/>
      <c r="D11" s="34"/>
      <c r="E11" s="136"/>
      <c r="F11" s="54">
        <v>5.8099999999999999E-2</v>
      </c>
      <c r="G11" s="135">
        <f t="shared" si="0"/>
        <v>0</v>
      </c>
      <c r="H11" s="136"/>
      <c r="I11" s="137">
        <f t="shared" si="1"/>
        <v>0</v>
      </c>
      <c r="J11" s="55">
        <f t="shared" si="2"/>
        <v>0</v>
      </c>
      <c r="K11" s="56">
        <f>Table34[[#This Row],[Rate per Hectare (2.)]]*Table34[[#This Row],[Total Site Area (NDA)(ha)
(5.)]]</f>
        <v>0</v>
      </c>
      <c r="L11" s="57" t="s">
        <v>94</v>
      </c>
      <c r="M11" s="58">
        <f t="shared" si="6"/>
        <v>0</v>
      </c>
      <c r="N11" s="59">
        <f t="shared" si="3"/>
        <v>0</v>
      </c>
      <c r="O11" s="60">
        <f t="shared" si="4"/>
        <v>0</v>
      </c>
      <c r="P11" s="61">
        <f t="shared" si="7"/>
        <v>0</v>
      </c>
      <c r="Q11" s="58">
        <f t="shared" si="8"/>
        <v>0</v>
      </c>
    </row>
    <row r="12" spans="1:17" ht="13" x14ac:dyDescent="0.3">
      <c r="A12" s="29"/>
      <c r="B12" s="31"/>
      <c r="C12" s="31"/>
      <c r="D12" s="31"/>
      <c r="E12" s="133"/>
      <c r="F12" s="47">
        <v>5.8099999999999999E-2</v>
      </c>
      <c r="G12" s="132">
        <f t="shared" si="0"/>
        <v>0</v>
      </c>
      <c r="H12" s="133"/>
      <c r="I12" s="134">
        <f t="shared" si="1"/>
        <v>0</v>
      </c>
      <c r="J12" s="48">
        <f t="shared" si="2"/>
        <v>0</v>
      </c>
      <c r="K12" s="49">
        <f>Table34[[#This Row],[Rate per Hectare (2.)]]*Table34[[#This Row],[Total Site Area (NDA)(ha)
(5.)]]</f>
        <v>0</v>
      </c>
      <c r="L12" s="50" t="s">
        <v>94</v>
      </c>
      <c r="M12" s="120">
        <f t="shared" si="6"/>
        <v>0</v>
      </c>
      <c r="N12" s="51">
        <f t="shared" si="3"/>
        <v>0</v>
      </c>
      <c r="O12" s="52">
        <f t="shared" si="4"/>
        <v>0</v>
      </c>
      <c r="P12" s="53">
        <f t="shared" si="7"/>
        <v>0</v>
      </c>
      <c r="Q12" s="120">
        <f t="shared" si="8"/>
        <v>0</v>
      </c>
    </row>
    <row r="13" spans="1:17" s="7" customFormat="1" ht="13" x14ac:dyDescent="0.3">
      <c r="A13" s="32"/>
      <c r="B13" s="34"/>
      <c r="C13" s="34"/>
      <c r="D13" s="34"/>
      <c r="E13" s="136"/>
      <c r="F13" s="54">
        <v>5.8099999999999999E-2</v>
      </c>
      <c r="G13" s="135">
        <f t="shared" si="0"/>
        <v>0</v>
      </c>
      <c r="H13" s="136"/>
      <c r="I13" s="137">
        <f t="shared" si="1"/>
        <v>0</v>
      </c>
      <c r="J13" s="55">
        <f t="shared" si="2"/>
        <v>0</v>
      </c>
      <c r="K13" s="56">
        <f>Table34[[#This Row],[Rate per Hectare (2.)]]*Table34[[#This Row],[Total Site Area (NDA)(ha)
(5.)]]</f>
        <v>0</v>
      </c>
      <c r="L13" s="57" t="s">
        <v>94</v>
      </c>
      <c r="M13" s="58">
        <f t="shared" si="6"/>
        <v>0</v>
      </c>
      <c r="N13" s="59">
        <f t="shared" si="3"/>
        <v>0</v>
      </c>
      <c r="O13" s="60">
        <f t="shared" si="4"/>
        <v>0</v>
      </c>
      <c r="P13" s="61">
        <f t="shared" si="7"/>
        <v>0</v>
      </c>
      <c r="Q13" s="58">
        <f t="shared" si="8"/>
        <v>0</v>
      </c>
    </row>
    <row r="14" spans="1:17" ht="13" x14ac:dyDescent="0.3">
      <c r="A14" s="29"/>
      <c r="B14" s="31"/>
      <c r="C14" s="31"/>
      <c r="D14" s="31"/>
      <c r="E14" s="133"/>
      <c r="F14" s="47">
        <v>5.8099999999999999E-2</v>
      </c>
      <c r="G14" s="132">
        <f t="shared" si="0"/>
        <v>0</v>
      </c>
      <c r="H14" s="133"/>
      <c r="I14" s="134">
        <f t="shared" si="1"/>
        <v>0</v>
      </c>
      <c r="J14" s="48">
        <f t="shared" si="2"/>
        <v>0</v>
      </c>
      <c r="K14" s="49">
        <f>Table34[[#This Row],[Rate per Hectare (2.)]]*Table34[[#This Row],[Total Site Area (NDA)(ha)
(5.)]]</f>
        <v>0</v>
      </c>
      <c r="L14" s="50" t="s">
        <v>94</v>
      </c>
      <c r="M14" s="120">
        <f t="shared" si="6"/>
        <v>0</v>
      </c>
      <c r="N14" s="51">
        <f t="shared" si="3"/>
        <v>0</v>
      </c>
      <c r="O14" s="52">
        <f t="shared" si="4"/>
        <v>0</v>
      </c>
      <c r="P14" s="53">
        <f t="shared" si="7"/>
        <v>0</v>
      </c>
      <c r="Q14" s="120">
        <f t="shared" si="8"/>
        <v>0</v>
      </c>
    </row>
    <row r="15" spans="1:17" x14ac:dyDescent="0.25">
      <c r="A15" s="32"/>
      <c r="B15" s="34"/>
      <c r="C15" s="34"/>
      <c r="D15" s="34"/>
      <c r="E15" s="136"/>
      <c r="F15" s="54">
        <v>5.8099999999999999E-2</v>
      </c>
      <c r="G15" s="135">
        <f t="shared" si="0"/>
        <v>0</v>
      </c>
      <c r="H15" s="136"/>
      <c r="I15" s="137">
        <f t="shared" si="1"/>
        <v>0</v>
      </c>
      <c r="J15" s="55">
        <f t="shared" si="2"/>
        <v>0</v>
      </c>
      <c r="K15" s="56">
        <f>Table34[[#This Row],[Rate per Hectare (2.)]]*Table34[[#This Row],[Total Site Area (NDA)(ha)
(5.)]]</f>
        <v>0</v>
      </c>
      <c r="L15" s="57" t="s">
        <v>94</v>
      </c>
      <c r="M15" s="58">
        <f t="shared" si="6"/>
        <v>0</v>
      </c>
      <c r="N15" s="59">
        <f t="shared" si="3"/>
        <v>0</v>
      </c>
      <c r="O15" s="60">
        <f t="shared" si="4"/>
        <v>0</v>
      </c>
      <c r="P15" s="61">
        <f t="shared" si="7"/>
        <v>0</v>
      </c>
      <c r="Q15" s="58">
        <f t="shared" si="8"/>
        <v>0</v>
      </c>
    </row>
    <row r="16" spans="1:17" ht="13" x14ac:dyDescent="0.3">
      <c r="A16" s="29"/>
      <c r="B16" s="31"/>
      <c r="C16" s="31"/>
      <c r="D16" s="31"/>
      <c r="E16" s="133"/>
      <c r="F16" s="47">
        <v>5.8099999999999999E-2</v>
      </c>
      <c r="G16" s="132">
        <f t="shared" si="0"/>
        <v>0</v>
      </c>
      <c r="H16" s="133"/>
      <c r="I16" s="134">
        <f t="shared" si="1"/>
        <v>0</v>
      </c>
      <c r="J16" s="48">
        <f t="shared" si="2"/>
        <v>0</v>
      </c>
      <c r="K16" s="49">
        <f>Table34[[#This Row],[Rate per Hectare (2.)]]*Table34[[#This Row],[Total Site Area (NDA)(ha)
(5.)]]</f>
        <v>0</v>
      </c>
      <c r="L16" s="50" t="s">
        <v>94</v>
      </c>
      <c r="M16" s="120">
        <f t="shared" si="6"/>
        <v>0</v>
      </c>
      <c r="N16" s="51">
        <f t="shared" si="3"/>
        <v>0</v>
      </c>
      <c r="O16" s="52">
        <f t="shared" si="4"/>
        <v>0</v>
      </c>
      <c r="P16" s="53">
        <f t="shared" si="7"/>
        <v>0</v>
      </c>
      <c r="Q16" s="120">
        <f t="shared" si="8"/>
        <v>0</v>
      </c>
    </row>
    <row r="17" spans="1:17" x14ac:dyDescent="0.25">
      <c r="A17" s="32"/>
      <c r="B17" s="34"/>
      <c r="C17" s="34"/>
      <c r="D17" s="34"/>
      <c r="E17" s="136"/>
      <c r="F17" s="54">
        <v>5.8099999999999999E-2</v>
      </c>
      <c r="G17" s="135">
        <f t="shared" si="0"/>
        <v>0</v>
      </c>
      <c r="H17" s="136"/>
      <c r="I17" s="137">
        <f t="shared" si="1"/>
        <v>0</v>
      </c>
      <c r="J17" s="55">
        <f t="shared" si="2"/>
        <v>0</v>
      </c>
      <c r="K17" s="56">
        <f>Table34[[#This Row],[Rate per Hectare (2.)]]*Table34[[#This Row],[Total Site Area (NDA)(ha)
(5.)]]</f>
        <v>0</v>
      </c>
      <c r="L17" s="57" t="s">
        <v>94</v>
      </c>
      <c r="M17" s="58">
        <f t="shared" si="6"/>
        <v>0</v>
      </c>
      <c r="N17" s="59">
        <f t="shared" si="3"/>
        <v>0</v>
      </c>
      <c r="O17" s="60">
        <f t="shared" si="4"/>
        <v>0</v>
      </c>
      <c r="P17" s="61">
        <f t="shared" si="7"/>
        <v>0</v>
      </c>
      <c r="Q17" s="58">
        <f t="shared" si="8"/>
        <v>0</v>
      </c>
    </row>
    <row r="18" spans="1:17" ht="13" x14ac:dyDescent="0.3">
      <c r="A18" s="29"/>
      <c r="B18" s="31"/>
      <c r="C18" s="31"/>
      <c r="D18" s="31"/>
      <c r="E18" s="133"/>
      <c r="F18" s="47">
        <v>5.8099999999999999E-2</v>
      </c>
      <c r="G18" s="132">
        <f t="shared" si="0"/>
        <v>0</v>
      </c>
      <c r="H18" s="133"/>
      <c r="I18" s="134">
        <f t="shared" si="1"/>
        <v>0</v>
      </c>
      <c r="J18" s="48">
        <f t="shared" si="2"/>
        <v>0</v>
      </c>
      <c r="K18" s="49">
        <f>Table34[[#This Row],[Rate per Hectare (2.)]]*Table34[[#This Row],[Total Site Area (NDA)(ha)
(5.)]]</f>
        <v>0</v>
      </c>
      <c r="L18" s="50" t="s">
        <v>94</v>
      </c>
      <c r="M18" s="120">
        <f t="shared" si="6"/>
        <v>0</v>
      </c>
      <c r="N18" s="51">
        <f t="shared" si="3"/>
        <v>0</v>
      </c>
      <c r="O18" s="52">
        <f t="shared" si="4"/>
        <v>0</v>
      </c>
      <c r="P18" s="53">
        <f t="shared" si="7"/>
        <v>0</v>
      </c>
      <c r="Q18" s="120">
        <f t="shared" si="8"/>
        <v>0</v>
      </c>
    </row>
    <row r="19" spans="1:17" s="7" customFormat="1" ht="13" x14ac:dyDescent="0.3">
      <c r="A19" s="32"/>
      <c r="B19" s="33"/>
      <c r="C19" s="33"/>
      <c r="D19" s="33"/>
      <c r="E19" s="136"/>
      <c r="F19" s="54">
        <v>5.8099999999999999E-2</v>
      </c>
      <c r="G19" s="135">
        <f t="shared" si="0"/>
        <v>0</v>
      </c>
      <c r="H19" s="136"/>
      <c r="I19" s="137">
        <f t="shared" si="1"/>
        <v>0</v>
      </c>
      <c r="J19" s="55">
        <f t="shared" si="2"/>
        <v>0</v>
      </c>
      <c r="K19" s="56">
        <f>Table34[[#This Row],[Rate per Hectare (2.)]]*Table34[[#This Row],[Total Site Area (NDA)(ha)
(5.)]]</f>
        <v>0</v>
      </c>
      <c r="L19" s="57" t="s">
        <v>94</v>
      </c>
      <c r="M19" s="58">
        <f t="shared" si="6"/>
        <v>0</v>
      </c>
      <c r="N19" s="59">
        <f t="shared" si="3"/>
        <v>0</v>
      </c>
      <c r="O19" s="60">
        <f t="shared" si="4"/>
        <v>0</v>
      </c>
      <c r="P19" s="61">
        <f t="shared" si="7"/>
        <v>0</v>
      </c>
      <c r="Q19" s="58">
        <f t="shared" si="8"/>
        <v>0</v>
      </c>
    </row>
    <row r="20" spans="1:17" ht="13" x14ac:dyDescent="0.3">
      <c r="A20" s="29"/>
      <c r="B20" s="30"/>
      <c r="C20" s="30"/>
      <c r="D20" s="30"/>
      <c r="E20" s="133"/>
      <c r="F20" s="47">
        <v>5.8099999999999999E-2</v>
      </c>
      <c r="G20" s="132">
        <f t="shared" si="0"/>
        <v>0</v>
      </c>
      <c r="H20" s="133"/>
      <c r="I20" s="134">
        <f t="shared" si="1"/>
        <v>0</v>
      </c>
      <c r="J20" s="48">
        <f t="shared" si="2"/>
        <v>0</v>
      </c>
      <c r="K20" s="49">
        <f>Table34[[#This Row],[Rate per Hectare (2.)]]*Table34[[#This Row],[Total Site Area (NDA)(ha)
(5.)]]</f>
        <v>0</v>
      </c>
      <c r="L20" s="50" t="s">
        <v>94</v>
      </c>
      <c r="M20" s="120">
        <f t="shared" si="6"/>
        <v>0</v>
      </c>
      <c r="N20" s="51">
        <f t="shared" si="3"/>
        <v>0</v>
      </c>
      <c r="O20" s="52">
        <f t="shared" si="4"/>
        <v>0</v>
      </c>
      <c r="P20" s="53">
        <f t="shared" si="7"/>
        <v>0</v>
      </c>
      <c r="Q20" s="120">
        <f t="shared" si="8"/>
        <v>0</v>
      </c>
    </row>
    <row r="21" spans="1:17" x14ac:dyDescent="0.25">
      <c r="A21" s="32"/>
      <c r="B21" s="33"/>
      <c r="C21" s="33"/>
      <c r="D21" s="33"/>
      <c r="E21" s="136"/>
      <c r="F21" s="54">
        <v>5.8099999999999999E-2</v>
      </c>
      <c r="G21" s="135">
        <f t="shared" si="0"/>
        <v>0</v>
      </c>
      <c r="H21" s="136"/>
      <c r="I21" s="137">
        <f t="shared" si="1"/>
        <v>0</v>
      </c>
      <c r="J21" s="55">
        <f t="shared" si="2"/>
        <v>0</v>
      </c>
      <c r="K21" s="56">
        <f>Table34[[#This Row],[Rate per Hectare (2.)]]*Table34[[#This Row],[Total Site Area (NDA)(ha)
(5.)]]</f>
        <v>0</v>
      </c>
      <c r="L21" s="57" t="s">
        <v>94</v>
      </c>
      <c r="M21" s="58">
        <f t="shared" si="6"/>
        <v>0</v>
      </c>
      <c r="N21" s="59">
        <f t="shared" si="3"/>
        <v>0</v>
      </c>
      <c r="O21" s="60">
        <f t="shared" si="4"/>
        <v>0</v>
      </c>
      <c r="P21" s="61">
        <f t="shared" si="7"/>
        <v>0</v>
      </c>
      <c r="Q21" s="58">
        <f t="shared" si="8"/>
        <v>0</v>
      </c>
    </row>
    <row r="22" spans="1:17" s="7" customFormat="1" ht="13" x14ac:dyDescent="0.3">
      <c r="A22" s="29"/>
      <c r="B22" s="30"/>
      <c r="C22" s="30"/>
      <c r="D22" s="30"/>
      <c r="E22" s="133"/>
      <c r="F22" s="47">
        <v>5.8099999999999999E-2</v>
      </c>
      <c r="G22" s="132">
        <f t="shared" si="0"/>
        <v>0</v>
      </c>
      <c r="H22" s="133"/>
      <c r="I22" s="134">
        <f t="shared" si="1"/>
        <v>0</v>
      </c>
      <c r="J22" s="48">
        <f t="shared" si="2"/>
        <v>0</v>
      </c>
      <c r="K22" s="49">
        <f>Table34[[#This Row],[Rate per Hectare (2.)]]*Table34[[#This Row],[Total Site Area (NDA)(ha)
(5.)]]</f>
        <v>0</v>
      </c>
      <c r="L22" s="50" t="s">
        <v>94</v>
      </c>
      <c r="M22" s="120">
        <f t="shared" si="6"/>
        <v>0</v>
      </c>
      <c r="N22" s="51">
        <f t="shared" si="3"/>
        <v>0</v>
      </c>
      <c r="O22" s="52">
        <f t="shared" si="4"/>
        <v>0</v>
      </c>
      <c r="P22" s="53">
        <f t="shared" si="7"/>
        <v>0</v>
      </c>
      <c r="Q22" s="120">
        <f t="shared" si="8"/>
        <v>0</v>
      </c>
    </row>
    <row r="23" spans="1:17" x14ac:dyDescent="0.25">
      <c r="A23" s="32"/>
      <c r="B23" s="33"/>
      <c r="C23" s="33"/>
      <c r="D23" s="33"/>
      <c r="E23" s="136"/>
      <c r="F23" s="54">
        <v>5.8099999999999999E-2</v>
      </c>
      <c r="G23" s="135">
        <f t="shared" si="0"/>
        <v>0</v>
      </c>
      <c r="H23" s="136"/>
      <c r="I23" s="137">
        <f t="shared" si="1"/>
        <v>0</v>
      </c>
      <c r="J23" s="55">
        <f t="shared" si="2"/>
        <v>0</v>
      </c>
      <c r="K23" s="56">
        <f>Table34[[#This Row],[Rate per Hectare (2.)]]*Table34[[#This Row],[Total Site Area (NDA)(ha)
(5.)]]</f>
        <v>0</v>
      </c>
      <c r="L23" s="57" t="s">
        <v>94</v>
      </c>
      <c r="M23" s="58">
        <f t="shared" si="6"/>
        <v>0</v>
      </c>
      <c r="N23" s="59">
        <f t="shared" si="3"/>
        <v>0</v>
      </c>
      <c r="O23" s="60">
        <f t="shared" si="4"/>
        <v>0</v>
      </c>
      <c r="P23" s="61">
        <f t="shared" si="7"/>
        <v>0</v>
      </c>
      <c r="Q23" s="58">
        <f t="shared" si="8"/>
        <v>0</v>
      </c>
    </row>
    <row r="24" spans="1:17" ht="13" x14ac:dyDescent="0.3">
      <c r="A24" s="29"/>
      <c r="B24" s="30"/>
      <c r="C24" s="30"/>
      <c r="D24" s="30"/>
      <c r="E24" s="133"/>
      <c r="F24" s="47">
        <v>5.8099999999999999E-2</v>
      </c>
      <c r="G24" s="132">
        <f t="shared" si="0"/>
        <v>0</v>
      </c>
      <c r="H24" s="133"/>
      <c r="I24" s="134">
        <f t="shared" si="1"/>
        <v>0</v>
      </c>
      <c r="J24" s="48">
        <f t="shared" si="2"/>
        <v>0</v>
      </c>
      <c r="K24" s="49">
        <f>Table34[[#This Row],[Rate per Hectare (2.)]]*Table34[[#This Row],[Total Site Area (NDA)(ha)
(5.)]]</f>
        <v>0</v>
      </c>
      <c r="L24" s="50" t="s">
        <v>94</v>
      </c>
      <c r="M24" s="120">
        <f t="shared" si="6"/>
        <v>0</v>
      </c>
      <c r="N24" s="51">
        <f t="shared" si="3"/>
        <v>0</v>
      </c>
      <c r="O24" s="52">
        <f t="shared" si="4"/>
        <v>0</v>
      </c>
      <c r="P24" s="53">
        <f t="shared" si="7"/>
        <v>0</v>
      </c>
      <c r="Q24" s="120">
        <f t="shared" si="8"/>
        <v>0</v>
      </c>
    </row>
    <row r="25" spans="1:17" ht="13" thickBot="1" x14ac:dyDescent="0.3">
      <c r="A25" s="32"/>
      <c r="B25" s="33"/>
      <c r="C25" s="33"/>
      <c r="D25" s="33"/>
      <c r="E25" s="136"/>
      <c r="F25" s="54">
        <v>5.8099999999999999E-2</v>
      </c>
      <c r="G25" s="135">
        <f t="shared" si="0"/>
        <v>0</v>
      </c>
      <c r="H25" s="136"/>
      <c r="I25" s="137">
        <f t="shared" si="1"/>
        <v>0</v>
      </c>
      <c r="J25" s="55">
        <f t="shared" si="2"/>
        <v>0</v>
      </c>
      <c r="K25" s="56">
        <f>Table34[[#This Row],[Rate per Hectare (2.)]]*Table34[[#This Row],[Total Site Area (NDA)(ha)
(5.)]]</f>
        <v>0</v>
      </c>
      <c r="L25" s="57" t="s">
        <v>94</v>
      </c>
      <c r="M25" s="58">
        <f t="shared" si="6"/>
        <v>0</v>
      </c>
      <c r="N25" s="59">
        <f t="shared" si="3"/>
        <v>0</v>
      </c>
      <c r="O25" s="60">
        <f t="shared" si="4"/>
        <v>0</v>
      </c>
      <c r="P25" s="61">
        <f t="shared" si="7"/>
        <v>0</v>
      </c>
      <c r="Q25" s="58">
        <f t="shared" si="8"/>
        <v>0</v>
      </c>
    </row>
    <row r="26" spans="1:17" s="7" customFormat="1" ht="13.5" thickTop="1" x14ac:dyDescent="0.3">
      <c r="A26" s="75"/>
      <c r="B26" s="76"/>
      <c r="C26" s="77" t="s">
        <v>69</v>
      </c>
      <c r="D26" s="78"/>
      <c r="E26" s="131">
        <f>SUM(E8:E25)</f>
        <v>0</v>
      </c>
      <c r="F26" s="75"/>
      <c r="G26" s="131">
        <f>SUM(G8:G25)</f>
        <v>0</v>
      </c>
      <c r="H26" s="131">
        <f>SUM(H8:H25)</f>
        <v>0</v>
      </c>
      <c r="I26" s="131">
        <f>SUM(I8:I25)</f>
        <v>0</v>
      </c>
      <c r="J26" s="80"/>
      <c r="K26" s="81">
        <f>SUM(K8:K25)</f>
        <v>0</v>
      </c>
      <c r="L26" s="82"/>
      <c r="M26" s="83">
        <f>SUBTOTAL(109,M8:M25)</f>
        <v>0</v>
      </c>
      <c r="N26" s="84">
        <f t="shared" si="3"/>
        <v>0</v>
      </c>
      <c r="O26" s="75">
        <f t="shared" si="4"/>
        <v>0</v>
      </c>
      <c r="P26" s="75">
        <f>IFERROR(N26-O26,0)</f>
        <v>0</v>
      </c>
      <c r="Q26" s="83">
        <f>SUBTOTAL(109,Q8:Q25)</f>
        <v>0</v>
      </c>
    </row>
    <row r="27" spans="1:17" ht="13" thickBot="1" x14ac:dyDescent="0.3">
      <c r="A27" s="85"/>
      <c r="B27" s="86"/>
      <c r="C27" s="86"/>
      <c r="D27" s="130" t="s">
        <v>103</v>
      </c>
      <c r="E27" s="138">
        <f>IF(E29&gt;E26, E30,0)</f>
        <v>0</v>
      </c>
      <c r="F27" s="87">
        <v>5.8099999999999999E-2</v>
      </c>
      <c r="G27" s="138">
        <f>IFERROR(E27*F27,0)</f>
        <v>0</v>
      </c>
      <c r="H27" s="138"/>
      <c r="I27" s="139">
        <f t="shared" si="1"/>
        <v>0</v>
      </c>
      <c r="J27" s="55">
        <f>$D$33</f>
        <v>0</v>
      </c>
      <c r="K27" s="88">
        <f>Table34[[#This Row],[Rate per Hectare (2.)]]*Table34[[#This Row],[Total Site Area (NDA)(ha)
(5.)]]</f>
        <v>0</v>
      </c>
      <c r="L27" s="57" t="s">
        <v>94</v>
      </c>
      <c r="M27" s="58">
        <f t="shared" si="6"/>
        <v>0</v>
      </c>
      <c r="N27" s="89">
        <f t="shared" si="3"/>
        <v>0</v>
      </c>
      <c r="O27" s="90">
        <f t="shared" si="4"/>
        <v>0</v>
      </c>
      <c r="P27" s="91">
        <f t="shared" si="7"/>
        <v>0</v>
      </c>
      <c r="Q27" s="58">
        <f t="shared" si="8"/>
        <v>0</v>
      </c>
    </row>
    <row r="28" spans="1:17" s="7" customFormat="1" ht="14" thickTop="1" thickBot="1" x14ac:dyDescent="0.35">
      <c r="A28" s="75"/>
      <c r="B28" s="76"/>
      <c r="C28" s="77" t="s">
        <v>79</v>
      </c>
      <c r="D28" s="78"/>
      <c r="E28" s="131">
        <f>E26+E27</f>
        <v>0</v>
      </c>
      <c r="F28" s="75"/>
      <c r="G28" s="131">
        <f>G26+G27</f>
        <v>0</v>
      </c>
      <c r="H28" s="131">
        <f>H26+H27</f>
        <v>0</v>
      </c>
      <c r="I28" s="140">
        <f>I26+I27</f>
        <v>0</v>
      </c>
      <c r="J28" s="79"/>
      <c r="K28" s="81">
        <f>K26+K27</f>
        <v>0</v>
      </c>
      <c r="L28" s="82"/>
      <c r="M28" s="92">
        <f>M26+M27</f>
        <v>0</v>
      </c>
      <c r="N28" s="84">
        <f t="shared" si="3"/>
        <v>0</v>
      </c>
      <c r="O28" s="75">
        <f t="shared" si="4"/>
        <v>0</v>
      </c>
      <c r="P28" s="75">
        <f>IFERROR(N28-O28,0)</f>
        <v>0</v>
      </c>
      <c r="Q28" s="92">
        <f>Q26+Q27</f>
        <v>0</v>
      </c>
    </row>
    <row r="29" spans="1:17" s="7" customFormat="1" ht="13.5" thickTop="1" x14ac:dyDescent="0.3">
      <c r="A29" s="93"/>
      <c r="B29" s="94"/>
      <c r="C29" s="71" t="s">
        <v>98</v>
      </c>
      <c r="D29" s="72"/>
      <c r="E29" s="123"/>
      <c r="F29" s="71"/>
      <c r="G29" s="125" t="s">
        <v>99</v>
      </c>
      <c r="H29" s="123"/>
      <c r="I29" s="126"/>
      <c r="K29" s="95"/>
      <c r="L29" s="93"/>
      <c r="M29" s="95"/>
      <c r="N29" s="93"/>
      <c r="O29" s="93"/>
      <c r="P29" s="93"/>
      <c r="Q29" s="96"/>
    </row>
    <row r="30" spans="1:17" ht="13" x14ac:dyDescent="0.3">
      <c r="C30" s="71" t="s">
        <v>78</v>
      </c>
      <c r="D30" s="73"/>
      <c r="E30" s="124">
        <f>E29-E26</f>
        <v>0</v>
      </c>
      <c r="I30" s="179" t="str">
        <f>IF(H28&gt;H29,"OVERPROVISION (6.)","")</f>
        <v/>
      </c>
      <c r="J30" s="179"/>
      <c r="M30" s="69"/>
      <c r="P30" s="70"/>
      <c r="Q30" s="70"/>
    </row>
    <row r="31" spans="1:17" ht="13" thickBot="1" x14ac:dyDescent="0.3"/>
    <row r="32" spans="1:17" s="7" customFormat="1" ht="14.5" customHeight="1" x14ac:dyDescent="0.3">
      <c r="A32" s="171" t="s">
        <v>66</v>
      </c>
      <c r="B32" s="172"/>
      <c r="C32" s="173"/>
      <c r="D32" s="174" t="s">
        <v>101</v>
      </c>
      <c r="E32" s="175"/>
      <c r="F32" s="174" t="s">
        <v>102</v>
      </c>
      <c r="G32" s="175"/>
      <c r="H32" s="174" t="s">
        <v>111</v>
      </c>
      <c r="I32" s="175"/>
      <c r="J32" s="69"/>
      <c r="K32" s="4"/>
      <c r="L32" s="4"/>
      <c r="M32" s="4"/>
      <c r="N32" s="4"/>
      <c r="O32" s="4"/>
      <c r="P32" s="11"/>
      <c r="Q32" s="11"/>
    </row>
    <row r="33" spans="1:17" ht="15" customHeight="1" thickBot="1" x14ac:dyDescent="0.35">
      <c r="A33" s="160" t="s">
        <v>65</v>
      </c>
      <c r="B33" s="161"/>
      <c r="C33" s="162"/>
      <c r="D33" s="176"/>
      <c r="E33" s="177"/>
      <c r="F33" s="176"/>
      <c r="G33" s="177"/>
      <c r="H33" s="176"/>
      <c r="I33" s="177"/>
      <c r="J33" s="69"/>
    </row>
    <row r="34" spans="1:17" x14ac:dyDescent="0.25"/>
    <row r="35" spans="1:17" x14ac:dyDescent="0.25"/>
    <row r="36" spans="1:17" x14ac:dyDescent="0.25"/>
    <row r="37" spans="1:17" ht="13" x14ac:dyDescent="0.3">
      <c r="A37" s="7" t="s">
        <v>4</v>
      </c>
    </row>
    <row r="38" spans="1:17" ht="27.5" customHeight="1" x14ac:dyDescent="0.25">
      <c r="A38" s="170" t="s">
        <v>37</v>
      </c>
      <c r="B38" s="170"/>
      <c r="C38" s="170"/>
      <c r="D38" s="170"/>
      <c r="E38" s="170"/>
      <c r="F38" s="170"/>
      <c r="G38" s="170"/>
      <c r="H38" s="170"/>
      <c r="I38" s="170"/>
      <c r="J38" s="170"/>
      <c r="K38" s="170"/>
      <c r="L38" s="170"/>
      <c r="M38" s="170"/>
    </row>
    <row r="39" spans="1:17" ht="27.5" customHeight="1" x14ac:dyDescent="0.25">
      <c r="A39" s="170" t="s">
        <v>100</v>
      </c>
      <c r="B39" s="170"/>
      <c r="C39" s="170"/>
      <c r="D39" s="170"/>
      <c r="E39" s="170"/>
      <c r="F39" s="170"/>
      <c r="G39" s="170"/>
      <c r="H39" s="170"/>
      <c r="I39" s="170"/>
      <c r="J39" s="170"/>
      <c r="K39" s="170"/>
      <c r="L39" s="170"/>
      <c r="M39" s="170"/>
    </row>
    <row r="40" spans="1:17" ht="29" customHeight="1" x14ac:dyDescent="0.25">
      <c r="A40" s="170" t="s">
        <v>53</v>
      </c>
      <c r="B40" s="170"/>
      <c r="C40" s="170"/>
      <c r="D40" s="170"/>
      <c r="E40" s="170"/>
      <c r="F40" s="170"/>
      <c r="G40" s="170"/>
      <c r="H40" s="170"/>
      <c r="I40" s="170"/>
      <c r="J40" s="170"/>
      <c r="K40" s="170"/>
      <c r="L40" s="170"/>
      <c r="M40" s="170"/>
    </row>
    <row r="41" spans="1:17" ht="27.5" customHeight="1" x14ac:dyDescent="0.25">
      <c r="A41" s="170" t="s">
        <v>64</v>
      </c>
      <c r="B41" s="170"/>
      <c r="C41" s="170"/>
      <c r="D41" s="170"/>
      <c r="E41" s="170"/>
      <c r="F41" s="170"/>
      <c r="G41" s="170"/>
      <c r="H41" s="170"/>
      <c r="I41" s="170"/>
      <c r="J41" s="170"/>
      <c r="K41" s="170"/>
      <c r="L41" s="170"/>
      <c r="M41" s="170"/>
    </row>
    <row r="42" spans="1:17" ht="27.5" customHeight="1" x14ac:dyDescent="0.25">
      <c r="A42" s="170" t="s">
        <v>74</v>
      </c>
      <c r="B42" s="170"/>
      <c r="C42" s="170"/>
      <c r="D42" s="170"/>
      <c r="E42" s="170"/>
      <c r="F42" s="170"/>
      <c r="G42" s="170"/>
      <c r="H42" s="170"/>
      <c r="I42" s="170"/>
      <c r="J42" s="170"/>
      <c r="K42" s="170"/>
      <c r="L42" s="170"/>
      <c r="M42" s="170"/>
    </row>
    <row r="43" spans="1:17" s="128" customFormat="1" ht="28.5" customHeight="1" x14ac:dyDescent="0.35">
      <c r="A43" s="170" t="s">
        <v>97</v>
      </c>
      <c r="B43" s="170"/>
      <c r="C43" s="170"/>
      <c r="D43" s="170"/>
      <c r="E43" s="170"/>
      <c r="F43" s="170"/>
      <c r="G43" s="170"/>
      <c r="H43" s="170"/>
      <c r="I43" s="170"/>
      <c r="J43" s="170"/>
      <c r="K43" s="170"/>
      <c r="L43" s="170"/>
      <c r="M43" s="170"/>
      <c r="P43" s="129"/>
      <c r="Q43" s="129"/>
    </row>
    <row r="44" spans="1:17" ht="27.5" customHeight="1" x14ac:dyDescent="0.25">
      <c r="A44" s="170" t="s">
        <v>95</v>
      </c>
      <c r="B44" s="170"/>
      <c r="C44" s="170"/>
      <c r="D44" s="170"/>
      <c r="E44" s="170"/>
      <c r="F44" s="170"/>
      <c r="G44" s="170"/>
      <c r="H44" s="170"/>
      <c r="I44" s="170"/>
      <c r="J44" s="170"/>
      <c r="K44" s="170"/>
      <c r="L44" s="170"/>
      <c r="M44" s="170"/>
    </row>
    <row r="45" spans="1:17" x14ac:dyDescent="0.25"/>
    <row r="46" spans="1:17" x14ac:dyDescent="0.25"/>
    <row r="47" spans="1:17" x14ac:dyDescent="0.25"/>
    <row r="48" spans="1: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sheetData>
  <mergeCells count="24">
    <mergeCell ref="N6:Q6"/>
    <mergeCell ref="A33:C33"/>
    <mergeCell ref="D33:E33"/>
    <mergeCell ref="A1:B1"/>
    <mergeCell ref="A4:B4"/>
    <mergeCell ref="A5:B5"/>
    <mergeCell ref="A6:B6"/>
    <mergeCell ref="I30:J30"/>
    <mergeCell ref="C4:E4"/>
    <mergeCell ref="C5:E5"/>
    <mergeCell ref="C6:E6"/>
    <mergeCell ref="H32:I32"/>
    <mergeCell ref="H33:I33"/>
    <mergeCell ref="A44:M44"/>
    <mergeCell ref="A43:M43"/>
    <mergeCell ref="A32:C32"/>
    <mergeCell ref="D32:E32"/>
    <mergeCell ref="F32:G32"/>
    <mergeCell ref="F33:G33"/>
    <mergeCell ref="A38:M38"/>
    <mergeCell ref="A39:M39"/>
    <mergeCell ref="A40:M40"/>
    <mergeCell ref="A41:M41"/>
    <mergeCell ref="A42:M42"/>
  </mergeCells>
  <phoneticPr fontId="20" type="noConversion"/>
  <conditionalFormatting sqref="M26 Q26 M28 Q28">
    <cfRule type="cellIs" dxfId="1" priority="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&amp;F</oddHeader>
    <oddFooter>&amp;A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PIP Table</vt:lpstr>
      <vt:lpstr>DC Schedule</vt:lpstr>
      <vt:lpstr>POS Schedule</vt:lpstr>
      <vt:lpstr>'DC Schedule'!Print_Area</vt:lpstr>
      <vt:lpstr>'PIP Table'!Print_Area</vt:lpstr>
      <vt:lpstr>'POS Schedule'!Print_Area</vt:lpstr>
    </vt:vector>
  </TitlesOfParts>
  <Company>Melton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donnaj</dc:creator>
  <cp:lastModifiedBy>Leigh Shaw</cp:lastModifiedBy>
  <cp:lastPrinted>2025-03-06T04:43:14Z</cp:lastPrinted>
  <dcterms:created xsi:type="dcterms:W3CDTF">2012-06-07T01:27:05Z</dcterms:created>
  <dcterms:modified xsi:type="dcterms:W3CDTF">2025-03-06T06:18:43Z</dcterms:modified>
</cp:coreProperties>
</file>